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970" activeTab="0"/>
  </bookViews>
  <sheets>
    <sheet name="PRESUPUESTO 2019" sheetId="1" r:id="rId1"/>
    <sheet name="Hoja1" sheetId="2" r:id="rId2"/>
  </sheets>
  <definedNames>
    <definedName name="_xlnm.Print_Area" localSheetId="0">'PRESUPUESTO 2019'!$A$1:$Q$42</definedName>
  </definedNames>
  <calcPr fullCalcOnLoad="1"/>
</workbook>
</file>

<file path=xl/comments1.xml><?xml version="1.0" encoding="utf-8"?>
<comments xmlns="http://schemas.openxmlformats.org/spreadsheetml/2006/main">
  <authors>
    <author>Siomara Beltran</author>
  </authors>
  <commentList>
    <comment ref="B7" authorId="0">
      <text>
        <r>
          <rPr>
            <b/>
            <sz val="9"/>
            <rFont val="Tahoma"/>
            <family val="0"/>
          </rPr>
          <t>Siomara Beltran:</t>
        </r>
        <r>
          <rPr>
            <sz val="9"/>
            <rFont val="Tahoma"/>
            <family val="0"/>
          </rPr>
          <t xml:space="preserve">
El SMLV actual es de $ 828.116 *2 * 5, para un incremento de 13,7%</t>
        </r>
      </text>
    </comment>
    <comment ref="C7" authorId="0">
      <text>
        <r>
          <rPr>
            <b/>
            <sz val="9"/>
            <rFont val="Tahoma"/>
            <family val="0"/>
          </rPr>
          <t>Siomara Beltran:</t>
        </r>
        <r>
          <rPr>
            <sz val="9"/>
            <rFont val="Tahoma"/>
            <family val="0"/>
          </rPr>
          <t xml:space="preserve">
El SMLV actual es de $ 828.116 *2 * 5, para un incremento de 13,7%</t>
        </r>
      </text>
    </comment>
    <comment ref="D7" authorId="0">
      <text>
        <r>
          <rPr>
            <b/>
            <sz val="9"/>
            <rFont val="Tahoma"/>
            <family val="0"/>
          </rPr>
          <t>Siomara Beltran:</t>
        </r>
        <r>
          <rPr>
            <sz val="9"/>
            <rFont val="Tahoma"/>
            <family val="0"/>
          </rPr>
          <t xml:space="preserve">
El SMLV actual es de $ 828.116 *2 * 5, para un incremento de 13,7%</t>
        </r>
      </text>
    </comment>
    <comment ref="E7" authorId="0">
      <text>
        <r>
          <rPr>
            <b/>
            <sz val="9"/>
            <rFont val="Tahoma"/>
            <family val="0"/>
          </rPr>
          <t>Siomara Beltran:</t>
        </r>
        <r>
          <rPr>
            <sz val="9"/>
            <rFont val="Tahoma"/>
            <family val="0"/>
          </rPr>
          <t xml:space="preserve">
El SMLV actual es de $ 828.116 *2 * 5, para un incremento de 13,7%</t>
        </r>
      </text>
    </comment>
    <comment ref="F7" authorId="0">
      <text>
        <r>
          <rPr>
            <b/>
            <sz val="9"/>
            <rFont val="Tahoma"/>
            <family val="0"/>
          </rPr>
          <t>Siomara Beltran:</t>
        </r>
        <r>
          <rPr>
            <sz val="9"/>
            <rFont val="Tahoma"/>
            <family val="0"/>
          </rPr>
          <t xml:space="preserve">
El SMLV actual es de $ 828.116 *2 * 5, para un incremento de 13,7%</t>
        </r>
      </text>
    </comment>
    <comment ref="G7" authorId="0">
      <text>
        <r>
          <rPr>
            <b/>
            <sz val="9"/>
            <rFont val="Tahoma"/>
            <family val="0"/>
          </rPr>
          <t>Siomara Beltran:</t>
        </r>
        <r>
          <rPr>
            <sz val="9"/>
            <rFont val="Tahoma"/>
            <family val="0"/>
          </rPr>
          <t xml:space="preserve">
El SMLV actual es de $ 828.116 *2 * 5, para un incremento de 13,7%</t>
        </r>
      </text>
    </comment>
    <comment ref="H7" authorId="0">
      <text>
        <r>
          <rPr>
            <b/>
            <sz val="9"/>
            <rFont val="Tahoma"/>
            <family val="0"/>
          </rPr>
          <t>Siomara Beltran:</t>
        </r>
        <r>
          <rPr>
            <sz val="9"/>
            <rFont val="Tahoma"/>
            <family val="0"/>
          </rPr>
          <t xml:space="preserve">
El SMLV actual es de $ 828.116 *2 * 5, para un incremento de 13,7%</t>
        </r>
      </text>
    </comment>
    <comment ref="I7" authorId="0">
      <text>
        <r>
          <rPr>
            <b/>
            <sz val="9"/>
            <rFont val="Tahoma"/>
            <family val="0"/>
          </rPr>
          <t>Siomara Beltran:</t>
        </r>
        <r>
          <rPr>
            <sz val="9"/>
            <rFont val="Tahoma"/>
            <family val="0"/>
          </rPr>
          <t xml:space="preserve">
El SMLV actual es de $ 828.116 *2 * 5, para un incremento de 13,7%</t>
        </r>
      </text>
    </comment>
    <comment ref="J7" authorId="0">
      <text>
        <r>
          <rPr>
            <b/>
            <sz val="9"/>
            <rFont val="Tahoma"/>
            <family val="0"/>
          </rPr>
          <t>Siomara Beltran:</t>
        </r>
        <r>
          <rPr>
            <sz val="9"/>
            <rFont val="Tahoma"/>
            <family val="0"/>
          </rPr>
          <t xml:space="preserve">
El SMLV actual es de $ 828.116 *2 * 5, para un incremento de 13,7%</t>
        </r>
      </text>
    </comment>
    <comment ref="K7" authorId="0">
      <text>
        <r>
          <rPr>
            <b/>
            <sz val="9"/>
            <rFont val="Tahoma"/>
            <family val="0"/>
          </rPr>
          <t>Siomara Beltran:</t>
        </r>
        <r>
          <rPr>
            <sz val="9"/>
            <rFont val="Tahoma"/>
            <family val="0"/>
          </rPr>
          <t xml:space="preserve">
El SMLV actual es de $ 828.116 *2 * 5, para un incremento de 13,7%</t>
        </r>
      </text>
    </comment>
    <comment ref="L7" authorId="0">
      <text>
        <r>
          <rPr>
            <b/>
            <sz val="9"/>
            <rFont val="Tahoma"/>
            <family val="0"/>
          </rPr>
          <t>Siomara Beltran:</t>
        </r>
        <r>
          <rPr>
            <sz val="9"/>
            <rFont val="Tahoma"/>
            <family val="0"/>
          </rPr>
          <t xml:space="preserve">
El SMLV actual es de $ 828.116 *2 * 5, para un incremento de 13,7%</t>
        </r>
      </text>
    </comment>
    <comment ref="M7" authorId="0">
      <text>
        <r>
          <rPr>
            <b/>
            <sz val="9"/>
            <rFont val="Tahoma"/>
            <family val="0"/>
          </rPr>
          <t>Siomara Beltran:</t>
        </r>
        <r>
          <rPr>
            <sz val="9"/>
            <rFont val="Tahoma"/>
            <family val="0"/>
          </rPr>
          <t xml:space="preserve">
El SMLV actual es de $ 828.116 *2 * 5, para un incremento de 13,7%</t>
        </r>
      </text>
    </comment>
  </commentList>
</comments>
</file>

<file path=xl/sharedStrings.xml><?xml version="1.0" encoding="utf-8"?>
<sst xmlns="http://schemas.openxmlformats.org/spreadsheetml/2006/main" count="63" uniqueCount="56">
  <si>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</si>
  <si>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</si>
  <si>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</si>
  <si>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</si>
  <si>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</si>
  <si>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</si>
  <si>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</si>
  <si>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</si>
  <si>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</si>
  <si>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Subtotal</t>
  </si>
  <si>
    <t>Transportes Locales</t>
  </si>
  <si>
    <t>Gastos de viaje</t>
  </si>
  <si>
    <t>Viáticos</t>
  </si>
  <si>
    <t>Tiquetes aéreos</t>
  </si>
  <si>
    <t>Administración</t>
  </si>
  <si>
    <t>Total</t>
  </si>
  <si>
    <t>Acumulado</t>
  </si>
  <si>
    <t>Gastos Fiducia,Arriendo y Administración</t>
  </si>
  <si>
    <t>Internet</t>
  </si>
  <si>
    <t xml:space="preserve"> Gastos Fiducia</t>
  </si>
  <si>
    <t>Energia y Agua</t>
  </si>
  <si>
    <t>Celular</t>
  </si>
  <si>
    <t>SEPT</t>
  </si>
  <si>
    <t>NOVIEMB</t>
  </si>
  <si>
    <t>DICIEMB</t>
  </si>
  <si>
    <t xml:space="preserve">TOTAL </t>
  </si>
  <si>
    <t xml:space="preserve">    ENERO</t>
  </si>
  <si>
    <t xml:space="preserve">    FEBRERO</t>
  </si>
  <si>
    <t xml:space="preserve">    MARZO</t>
  </si>
  <si>
    <t xml:space="preserve">         ABRIL</t>
  </si>
  <si>
    <t xml:space="preserve">     MAYO</t>
  </si>
  <si>
    <t xml:space="preserve">       JUNIO</t>
  </si>
  <si>
    <t xml:space="preserve">  OCTUBRE</t>
  </si>
  <si>
    <t xml:space="preserve">  NOVIEMB</t>
  </si>
  <si>
    <t>Impuestos* 4XMIL</t>
  </si>
  <si>
    <t xml:space="preserve">paraf y prestaciones </t>
  </si>
  <si>
    <t>Aportes**</t>
  </si>
  <si>
    <t>Salario Secretario Técnico</t>
  </si>
  <si>
    <t>Gastos reuniones (Almuerzos y servicio gotomeeting)</t>
  </si>
  <si>
    <t>Equipo de Oficina + mantenimiento página</t>
  </si>
  <si>
    <t>Arriend con iva</t>
  </si>
  <si>
    <t xml:space="preserve"> Provisiones( prestaciones )</t>
  </si>
  <si>
    <t>Gastos Financieros</t>
  </si>
  <si>
    <t>TOTAL 2020</t>
  </si>
  <si>
    <t>Mantenimiento y adecuación oficina</t>
  </si>
  <si>
    <t>Salario Asesora jurídica</t>
  </si>
  <si>
    <t>Salario Asesor Técnico</t>
  </si>
  <si>
    <t>Salario Asistente técnico y Admon</t>
  </si>
  <si>
    <t>Dotación servicios generales y asistente técnico y admon</t>
  </si>
  <si>
    <t>Avisos clasificados</t>
  </si>
  <si>
    <t>Aseo - cafeteria - papeleria</t>
  </si>
  <si>
    <t>Teléfono fijo +Internet</t>
  </si>
  <si>
    <t xml:space="preserve"> Salario Asistente Admon y Financiero</t>
  </si>
  <si>
    <t>Salario servicios generales+ aux transp</t>
  </si>
  <si>
    <t xml:space="preserve">LA CUOTA ANUAL PARA CADA UNO DE LOS TRECE MIEMBROS SERIA DE 118´631.033  DISTRIBUIDO EN TRES CUOTAS DE 39´543.678 PARA UN INCREMENTO DE 3.02 % </t>
  </si>
  <si>
    <t xml:space="preserve">                  PRESUPUESTO FUNCIONAMIENTO C N O 2020 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</si>
</sst>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&quot;$&quot;\ #,##0"/>
    <numFmt numFmtId="183" formatCode="#,##0.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[$-240A]dddd\,\ d\ &quot;de&quot;\ mmmm\ &quot;de&quot;\ yyyy"/>
    <numFmt numFmtId="189" formatCode="[$-240A]h:mm:ss\ AM/PM"/>
    <numFmt numFmtId="190" formatCode="0.0%"/>
    <numFmt numFmtId="191" formatCode="#,##0_ ;\-#,##0\ "/>
    <numFmt numFmtId="192" formatCode="#,##0.00_ ;[Red]\-#,##0.00\ "/>
    <numFmt numFmtId="193" formatCode="&quot;$&quot;#,##0.00"/>
    <numFmt numFmtId="194" formatCode="0.0000000000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name val="Arial Narrow"/>
      <family val="2"/>
    </font>
    <font>
      <b/>
      <sz val="10"/>
      <color indexed="9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9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8"/>
      <name val="Arial Narrow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 Narrow"/>
      <family val="2"/>
    </font>
    <font>
      <sz val="10"/>
      <color rgb="FFFF0000"/>
      <name val="Arial"/>
      <family val="2"/>
    </font>
    <font>
      <b/>
      <sz val="10"/>
      <color theme="1"/>
      <name val="Arial Narrow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thin">
        <color indexed="9"/>
      </right>
      <top style="medium"/>
      <bottom>
        <color indexed="63"/>
      </bottom>
    </border>
    <border>
      <left>
        <color indexed="63"/>
      </left>
      <right style="thin">
        <color indexed="9"/>
      </right>
      <top style="medium"/>
      <bottom>
        <color indexed="63"/>
      </bottom>
    </border>
    <border>
      <left style="thin">
        <color indexed="9"/>
      </left>
      <right style="thin">
        <color indexed="9"/>
      </right>
      <top style="medium"/>
      <bottom>
        <color indexed="63"/>
      </bottom>
    </border>
    <border>
      <left style="thin">
        <color indexed="9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5" fillId="0" borderId="15" xfId="0" applyFont="1" applyBorder="1" applyAlignment="1">
      <alignment horizontal="right" vertical="center" wrapText="1"/>
    </xf>
    <xf numFmtId="38" fontId="5" fillId="0" borderId="16" xfId="49" applyNumberFormat="1" applyFont="1" applyBorder="1" applyAlignment="1">
      <alignment horizontal="right" vertical="center"/>
    </xf>
    <xf numFmtId="38" fontId="7" fillId="34" borderId="17" xfId="49" applyNumberFormat="1" applyFont="1" applyFill="1" applyBorder="1" applyAlignment="1">
      <alignment horizontal="right" vertical="center"/>
    </xf>
    <xf numFmtId="4" fontId="5" fillId="0" borderId="0" xfId="49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ont="1" applyAlignment="1">
      <alignment horizontal="right" vertical="center"/>
    </xf>
    <xf numFmtId="0" fontId="5" fillId="35" borderId="15" xfId="0" applyFont="1" applyFill="1" applyBorder="1" applyAlignment="1">
      <alignment horizontal="right" vertical="center" wrapText="1"/>
    </xf>
    <xf numFmtId="38" fontId="7" fillId="36" borderId="17" xfId="49" applyNumberFormat="1" applyFont="1" applyFill="1" applyBorder="1" applyAlignment="1">
      <alignment horizontal="right" vertical="center"/>
    </xf>
    <xf numFmtId="4" fontId="0" fillId="0" borderId="0" xfId="0" applyNumberFormat="1" applyFont="1" applyAlignment="1">
      <alignment/>
    </xf>
    <xf numFmtId="0" fontId="7" fillId="0" borderId="18" xfId="0" applyFont="1" applyBorder="1" applyAlignment="1">
      <alignment horizontal="right" vertical="center" wrapText="1"/>
    </xf>
    <xf numFmtId="38" fontId="7" fillId="0" borderId="19" xfId="49" applyNumberFormat="1" applyFont="1" applyBorder="1" applyAlignment="1">
      <alignment horizontal="right" vertical="center"/>
    </xf>
    <xf numFmtId="38" fontId="7" fillId="34" borderId="20" xfId="49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right" vertical="center"/>
    </xf>
    <xf numFmtId="0" fontId="7" fillId="35" borderId="15" xfId="0" applyFont="1" applyFill="1" applyBorder="1" applyAlignment="1">
      <alignment horizontal="right" vertical="center" wrapText="1"/>
    </xf>
    <xf numFmtId="38" fontId="5" fillId="35" borderId="16" xfId="49" applyNumberFormat="1" applyFont="1" applyFill="1" applyBorder="1" applyAlignment="1">
      <alignment horizontal="right" vertical="center"/>
    </xf>
    <xf numFmtId="4" fontId="53" fillId="0" borderId="0" xfId="0" applyNumberFormat="1" applyFont="1" applyFill="1" applyBorder="1" applyAlignment="1">
      <alignment horizontal="right" vertical="center"/>
    </xf>
    <xf numFmtId="4" fontId="54" fillId="0" borderId="0" xfId="0" applyNumberFormat="1" applyFont="1" applyFill="1" applyBorder="1" applyAlignment="1">
      <alignment/>
    </xf>
    <xf numFmtId="4" fontId="54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/>
    </xf>
    <xf numFmtId="0" fontId="7" fillId="0" borderId="15" xfId="0" applyFont="1" applyFill="1" applyBorder="1" applyAlignment="1">
      <alignment horizontal="right" vertical="center" wrapText="1"/>
    </xf>
    <xf numFmtId="4" fontId="54" fillId="0" borderId="0" xfId="0" applyNumberFormat="1" applyFont="1" applyFill="1" applyBorder="1" applyAlignment="1">
      <alignment horizontal="right" vertical="center"/>
    </xf>
    <xf numFmtId="4" fontId="54" fillId="0" borderId="0" xfId="0" applyNumberFormat="1" applyFont="1" applyAlignment="1">
      <alignment horizontal="right" vertical="center"/>
    </xf>
    <xf numFmtId="0" fontId="55" fillId="35" borderId="21" xfId="0" applyFont="1" applyFill="1" applyBorder="1" applyAlignment="1">
      <alignment horizontal="right" vertical="center" wrapText="1"/>
    </xf>
    <xf numFmtId="38" fontId="5" fillId="36" borderId="17" xfId="49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/>
    </xf>
    <xf numFmtId="38" fontId="7" fillId="36" borderId="20" xfId="49" applyNumberFormat="1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>
      <alignment/>
    </xf>
    <xf numFmtId="4" fontId="8" fillId="0" borderId="0" xfId="0" applyNumberFormat="1" applyFont="1" applyAlignment="1">
      <alignment/>
    </xf>
    <xf numFmtId="4" fontId="56" fillId="0" borderId="0" xfId="0" applyNumberFormat="1" applyFont="1" applyAlignment="1">
      <alignment/>
    </xf>
    <xf numFmtId="0" fontId="7" fillId="0" borderId="15" xfId="0" applyFont="1" applyBorder="1" applyAlignment="1">
      <alignment horizontal="right" vertical="center" wrapText="1"/>
    </xf>
    <xf numFmtId="0" fontId="5" fillId="0" borderId="22" xfId="0" applyFont="1" applyBorder="1" applyAlignment="1">
      <alignment horizontal="right" vertical="center" wrapText="1"/>
    </xf>
    <xf numFmtId="4" fontId="56" fillId="0" borderId="0" xfId="0" applyNumberFormat="1" applyFont="1" applyFill="1" applyBorder="1" applyAlignment="1">
      <alignment/>
    </xf>
    <xf numFmtId="4" fontId="0" fillId="0" borderId="0" xfId="0" applyNumberFormat="1" applyFont="1" applyAlignment="1">
      <alignment wrapText="1"/>
    </xf>
    <xf numFmtId="3" fontId="5" fillId="35" borderId="22" xfId="0" applyNumberFormat="1" applyFont="1" applyFill="1" applyBorder="1" applyAlignment="1">
      <alignment horizontal="right" vertical="center" wrapText="1"/>
    </xf>
    <xf numFmtId="0" fontId="7" fillId="35" borderId="21" xfId="0" applyFont="1" applyFill="1" applyBorder="1" applyAlignment="1">
      <alignment horizontal="right" vertical="center" wrapText="1"/>
    </xf>
    <xf numFmtId="38" fontId="7" fillId="35" borderId="23" xfId="49" applyNumberFormat="1" applyFont="1" applyFill="1" applyBorder="1" applyAlignment="1">
      <alignment horizontal="right" vertical="center"/>
    </xf>
    <xf numFmtId="38" fontId="7" fillId="36" borderId="24" xfId="49" applyNumberFormat="1" applyFont="1" applyFill="1" applyBorder="1" applyAlignment="1">
      <alignment horizontal="right" vertical="center"/>
    </xf>
    <xf numFmtId="0" fontId="7" fillId="35" borderId="25" xfId="0" applyFont="1" applyFill="1" applyBorder="1" applyAlignment="1">
      <alignment horizontal="right" vertical="center" wrapText="1"/>
    </xf>
    <xf numFmtId="38" fontId="5" fillId="35" borderId="26" xfId="49" applyNumberFormat="1" applyFont="1" applyFill="1" applyBorder="1" applyAlignment="1">
      <alignment horizontal="right" vertical="center"/>
    </xf>
    <xf numFmtId="38" fontId="7" fillId="36" borderId="27" xfId="49" applyNumberFormat="1" applyFont="1" applyFill="1" applyBorder="1" applyAlignment="1">
      <alignment horizontal="right" vertical="center"/>
    </xf>
    <xf numFmtId="38" fontId="7" fillId="36" borderId="26" xfId="49" applyNumberFormat="1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38" fontId="7" fillId="35" borderId="26" xfId="49" applyNumberFormat="1" applyFont="1" applyFill="1" applyBorder="1" applyAlignment="1">
      <alignment horizontal="right" vertical="center"/>
    </xf>
    <xf numFmtId="0" fontId="6" fillId="33" borderId="28" xfId="0" applyFont="1" applyFill="1" applyBorder="1" applyAlignment="1">
      <alignment horizontal="right" vertical="center" wrapText="1"/>
    </xf>
    <xf numFmtId="38" fontId="6" fillId="33" borderId="29" xfId="49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6" fillId="33" borderId="15" xfId="0" applyFont="1" applyFill="1" applyBorder="1" applyAlignment="1">
      <alignment horizontal="right" vertical="center" wrapText="1"/>
    </xf>
    <xf numFmtId="182" fontId="6" fillId="33" borderId="22" xfId="0" applyNumberFormat="1" applyFont="1" applyFill="1" applyBorder="1" applyAlignment="1">
      <alignment horizontal="right" vertical="center" wrapText="1"/>
    </xf>
    <xf numFmtId="38" fontId="6" fillId="33" borderId="16" xfId="49" applyNumberFormat="1" applyFont="1" applyFill="1" applyBorder="1" applyAlignment="1">
      <alignment horizontal="right"/>
    </xf>
    <xf numFmtId="3" fontId="6" fillId="33" borderId="22" xfId="0" applyNumberFormat="1" applyFont="1" applyFill="1" applyBorder="1" applyAlignment="1">
      <alignment horizontal="right" vertical="center" wrapText="1"/>
    </xf>
    <xf numFmtId="38" fontId="10" fillId="33" borderId="16" xfId="49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38" fontId="0" fillId="0" borderId="0" xfId="0" applyNumberFormat="1" applyFont="1" applyAlignment="1">
      <alignment vertical="center" wrapText="1"/>
    </xf>
    <xf numFmtId="38" fontId="0" fillId="0" borderId="0" xfId="0" applyNumberFormat="1" applyFont="1" applyAlignment="1">
      <alignment/>
    </xf>
    <xf numFmtId="0" fontId="36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93" fontId="36" fillId="0" borderId="0" xfId="0" applyNumberFormat="1" applyFont="1" applyFill="1" applyAlignment="1">
      <alignment/>
    </xf>
    <xf numFmtId="4" fontId="36" fillId="0" borderId="0" xfId="0" applyNumberFormat="1" applyFont="1" applyFill="1" applyAlignment="1">
      <alignment/>
    </xf>
    <xf numFmtId="193" fontId="0" fillId="0" borderId="0" xfId="0" applyNumberFormat="1" applyFont="1" applyFill="1" applyAlignment="1">
      <alignment/>
    </xf>
    <xf numFmtId="193" fontId="48" fillId="0" borderId="0" xfId="0" applyNumberFormat="1" applyFont="1" applyFill="1" applyAlignment="1">
      <alignment/>
    </xf>
    <xf numFmtId="38" fontId="11" fillId="34" borderId="0" xfId="0" applyNumberFormat="1" applyFont="1" applyFill="1" applyBorder="1" applyAlignment="1">
      <alignment horizontal="right" vertical="center"/>
    </xf>
    <xf numFmtId="38" fontId="12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right" vertical="center" wrapText="1"/>
    </xf>
    <xf numFmtId="38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38" fontId="5" fillId="0" borderId="23" xfId="49" applyNumberFormat="1" applyFont="1" applyBorder="1" applyAlignment="1">
      <alignment horizontal="right" vertical="center"/>
    </xf>
    <xf numFmtId="38" fontId="5" fillId="36" borderId="24" xfId="49" applyNumberFormat="1" applyFont="1" applyFill="1" applyBorder="1" applyAlignment="1">
      <alignment horizontal="right" vertical="center"/>
    </xf>
    <xf numFmtId="0" fontId="5" fillId="0" borderId="21" xfId="0" applyFont="1" applyBorder="1" applyAlignment="1">
      <alignment horizontal="right" vertical="center" wrapText="1"/>
    </xf>
    <xf numFmtId="38" fontId="7" fillId="34" borderId="24" xfId="49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/>
    </xf>
    <xf numFmtId="0" fontId="3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7" fillId="37" borderId="33" xfId="0" applyFont="1" applyFill="1" applyBorder="1" applyAlignment="1">
      <alignment horizontal="right" vertical="center" wrapText="1"/>
    </xf>
    <xf numFmtId="0" fontId="7" fillId="37" borderId="34" xfId="0" applyFont="1" applyFill="1" applyBorder="1" applyAlignment="1">
      <alignment horizontal="right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7"/>
  <sheetViews>
    <sheetView showGridLines="0" tabSelected="1" zoomScale="90" zoomScaleNormal="90" zoomScalePageLayoutView="0" workbookViewId="0" topLeftCell="B1">
      <selection activeCell="N14" sqref="N14"/>
    </sheetView>
  </sheetViews>
  <sheetFormatPr defaultColWidth="11.421875" defaultRowHeight="12.75"/>
  <cols>
    <col min="1" max="1" width="25.140625" style="1" customWidth="1"/>
    <col min="2" max="2" width="13.421875" style="1" customWidth="1"/>
    <col min="3" max="3" width="17.421875" style="1" customWidth="1"/>
    <col min="4" max="4" width="15.00390625" style="1" customWidth="1"/>
    <col min="5" max="5" width="15.57421875" style="1" customWidth="1"/>
    <col min="6" max="6" width="14.8515625" style="1" customWidth="1"/>
    <col min="7" max="7" width="12.421875" style="1" customWidth="1"/>
    <col min="8" max="8" width="12.00390625" style="1" customWidth="1"/>
    <col min="9" max="9" width="12.7109375" style="1" customWidth="1"/>
    <col min="10" max="10" width="13.28125" style="1" customWidth="1"/>
    <col min="11" max="11" width="15.421875" style="1" customWidth="1"/>
    <col min="12" max="12" width="11.57421875" style="1" customWidth="1"/>
    <col min="13" max="13" width="11.8515625" style="1" customWidth="1"/>
    <col min="14" max="14" width="20.00390625" style="1" customWidth="1"/>
    <col min="15" max="15" width="0.2890625" style="1" hidden="1" customWidth="1"/>
    <col min="16" max="16" width="28.8515625" style="1" hidden="1" customWidth="1"/>
    <col min="17" max="18" width="19.140625" style="1" customWidth="1"/>
    <col min="19" max="19" width="16.140625" style="1" customWidth="1"/>
    <col min="20" max="20" width="17.140625" style="1" customWidth="1"/>
    <col min="21" max="21" width="13.28125" style="1" bestFit="1" customWidth="1"/>
    <col min="22" max="22" width="18.28125" style="1" customWidth="1"/>
    <col min="23" max="23" width="12.7109375" style="1" customWidth="1"/>
    <col min="24" max="24" width="16.28125" style="1" customWidth="1"/>
    <col min="25" max="16384" width="11.421875" style="1" customWidth="1"/>
  </cols>
  <sheetData>
    <row r="1" spans="1:19" ht="23.25" customHeight="1" thickBot="1">
      <c r="A1" s="89" t="s">
        <v>55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1"/>
      <c r="Q1" s="2"/>
      <c r="R1" s="2"/>
      <c r="S1" s="2"/>
    </row>
    <row r="2" spans="1:22" ht="23.25" customHeight="1">
      <c r="A2" s="3"/>
      <c r="B2" s="4" t="s">
        <v>26</v>
      </c>
      <c r="C2" s="4" t="s">
        <v>27</v>
      </c>
      <c r="D2" s="4" t="s">
        <v>28</v>
      </c>
      <c r="E2" s="4" t="s">
        <v>29</v>
      </c>
      <c r="F2" s="4" t="s">
        <v>30</v>
      </c>
      <c r="G2" s="4" t="s">
        <v>31</v>
      </c>
      <c r="H2" s="4" t="s">
        <v>6</v>
      </c>
      <c r="I2" s="4" t="s">
        <v>7</v>
      </c>
      <c r="J2" s="4" t="s">
        <v>22</v>
      </c>
      <c r="K2" s="4" t="s">
        <v>32</v>
      </c>
      <c r="L2" s="4" t="s">
        <v>33</v>
      </c>
      <c r="M2" s="4" t="s">
        <v>24</v>
      </c>
      <c r="N2" s="82" t="s">
        <v>43</v>
      </c>
      <c r="Q2" s="5"/>
      <c r="R2" s="5"/>
      <c r="S2" s="5"/>
      <c r="T2" s="5"/>
      <c r="U2" s="5"/>
      <c r="V2" s="5"/>
    </row>
    <row r="3" spans="1:19" s="10" customFormat="1" ht="18.75" customHeight="1" hidden="1" thickBot="1">
      <c r="A3" s="6"/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8" t="s">
        <v>5</v>
      </c>
      <c r="H3" s="8" t="s">
        <v>6</v>
      </c>
      <c r="I3" s="8" t="s">
        <v>7</v>
      </c>
      <c r="J3" s="8" t="s">
        <v>22</v>
      </c>
      <c r="K3" s="8" t="s">
        <v>8</v>
      </c>
      <c r="L3" s="8" t="s">
        <v>23</v>
      </c>
      <c r="M3" s="8" t="s">
        <v>24</v>
      </c>
      <c r="N3" s="9" t="s">
        <v>25</v>
      </c>
      <c r="Q3" s="11"/>
      <c r="R3" s="11"/>
      <c r="S3" s="11"/>
    </row>
    <row r="4" spans="1:22" ht="27" customHeight="1">
      <c r="A4" s="12" t="s">
        <v>37</v>
      </c>
      <c r="B4" s="13">
        <f>24958565*1.06</f>
        <v>26456078.900000002</v>
      </c>
      <c r="C4" s="13">
        <f aca="true" t="shared" si="0" ref="C4:M4">24958565*1.06</f>
        <v>26456078.900000002</v>
      </c>
      <c r="D4" s="13">
        <f t="shared" si="0"/>
        <v>26456078.900000002</v>
      </c>
      <c r="E4" s="13">
        <f t="shared" si="0"/>
        <v>26456078.900000002</v>
      </c>
      <c r="F4" s="13">
        <f t="shared" si="0"/>
        <v>26456078.900000002</v>
      </c>
      <c r="G4" s="13">
        <f t="shared" si="0"/>
        <v>26456078.900000002</v>
      </c>
      <c r="H4" s="13">
        <f t="shared" si="0"/>
        <v>26456078.900000002</v>
      </c>
      <c r="I4" s="13">
        <f t="shared" si="0"/>
        <v>26456078.900000002</v>
      </c>
      <c r="J4" s="13">
        <f t="shared" si="0"/>
        <v>26456078.900000002</v>
      </c>
      <c r="K4" s="13">
        <f t="shared" si="0"/>
        <v>26456078.900000002</v>
      </c>
      <c r="L4" s="13">
        <f t="shared" si="0"/>
        <v>26456078.900000002</v>
      </c>
      <c r="M4" s="13">
        <f t="shared" si="0"/>
        <v>26456078.900000002</v>
      </c>
      <c r="N4" s="14">
        <f aca="true" t="shared" si="1" ref="N4:N9">SUM(B4:M4)</f>
        <v>317472946.8</v>
      </c>
      <c r="Q4" s="83"/>
      <c r="R4" s="15"/>
      <c r="S4" s="17"/>
      <c r="T4" s="18"/>
      <c r="U4" s="16"/>
      <c r="V4" s="16"/>
    </row>
    <row r="5" spans="1:22" ht="20.25" customHeight="1">
      <c r="A5" s="19" t="s">
        <v>52</v>
      </c>
      <c r="B5" s="13">
        <f>2753242*1.15</f>
        <v>3166228.3</v>
      </c>
      <c r="C5" s="13">
        <f aca="true" t="shared" si="2" ref="C5:M5">2753242*1.15</f>
        <v>3166228.3</v>
      </c>
      <c r="D5" s="13">
        <f t="shared" si="2"/>
        <v>3166228.3</v>
      </c>
      <c r="E5" s="13">
        <f t="shared" si="2"/>
        <v>3166228.3</v>
      </c>
      <c r="F5" s="13">
        <f t="shared" si="2"/>
        <v>3166228.3</v>
      </c>
      <c r="G5" s="13">
        <f t="shared" si="2"/>
        <v>3166228.3</v>
      </c>
      <c r="H5" s="13">
        <f t="shared" si="2"/>
        <v>3166228.3</v>
      </c>
      <c r="I5" s="13">
        <f t="shared" si="2"/>
        <v>3166228.3</v>
      </c>
      <c r="J5" s="13">
        <f t="shared" si="2"/>
        <v>3166228.3</v>
      </c>
      <c r="K5" s="13">
        <f t="shared" si="2"/>
        <v>3166228.3</v>
      </c>
      <c r="L5" s="13">
        <f t="shared" si="2"/>
        <v>3166228.3</v>
      </c>
      <c r="M5" s="13">
        <f t="shared" si="2"/>
        <v>3166228.3</v>
      </c>
      <c r="N5" s="20">
        <f t="shared" si="1"/>
        <v>37994739.6</v>
      </c>
      <c r="Q5" s="83"/>
      <c r="R5" s="15"/>
      <c r="S5" s="17"/>
      <c r="T5" s="21"/>
      <c r="U5" s="16"/>
      <c r="V5" s="16"/>
    </row>
    <row r="6" spans="1:22" ht="12.75">
      <c r="A6" s="19" t="s">
        <v>45</v>
      </c>
      <c r="B6" s="13">
        <f>20555923*1.06</f>
        <v>21789278.380000003</v>
      </c>
      <c r="C6" s="13">
        <f aca="true" t="shared" si="3" ref="C6:M6">20555923*1.06</f>
        <v>21789278.380000003</v>
      </c>
      <c r="D6" s="13">
        <f t="shared" si="3"/>
        <v>21789278.380000003</v>
      </c>
      <c r="E6" s="13">
        <f t="shared" si="3"/>
        <v>21789278.380000003</v>
      </c>
      <c r="F6" s="13">
        <f t="shared" si="3"/>
        <v>21789278.380000003</v>
      </c>
      <c r="G6" s="13">
        <f t="shared" si="3"/>
        <v>21789278.380000003</v>
      </c>
      <c r="H6" s="13">
        <f t="shared" si="3"/>
        <v>21789278.380000003</v>
      </c>
      <c r="I6" s="13">
        <f t="shared" si="3"/>
        <v>21789278.380000003</v>
      </c>
      <c r="J6" s="13">
        <f t="shared" si="3"/>
        <v>21789278.380000003</v>
      </c>
      <c r="K6" s="13">
        <f t="shared" si="3"/>
        <v>21789278.380000003</v>
      </c>
      <c r="L6" s="13">
        <f t="shared" si="3"/>
        <v>21789278.380000003</v>
      </c>
      <c r="M6" s="13">
        <f t="shared" si="3"/>
        <v>21789278.380000003</v>
      </c>
      <c r="N6" s="20">
        <f t="shared" si="1"/>
        <v>261471340.55999997</v>
      </c>
      <c r="Q6" s="83"/>
      <c r="R6" s="15"/>
      <c r="S6" s="17"/>
      <c r="T6" s="21"/>
      <c r="U6" s="16"/>
      <c r="V6" s="16"/>
    </row>
    <row r="7" spans="1:22" ht="25.5">
      <c r="A7" s="12" t="s">
        <v>47</v>
      </c>
      <c r="B7" s="13">
        <f>1528833*1.15</f>
        <v>1758157.95</v>
      </c>
      <c r="C7" s="13">
        <f aca="true" t="shared" si="4" ref="C7:M7">1528833*1.15</f>
        <v>1758157.95</v>
      </c>
      <c r="D7" s="13">
        <f t="shared" si="4"/>
        <v>1758157.95</v>
      </c>
      <c r="E7" s="13">
        <f t="shared" si="4"/>
        <v>1758157.95</v>
      </c>
      <c r="F7" s="13">
        <f t="shared" si="4"/>
        <v>1758157.95</v>
      </c>
      <c r="G7" s="13">
        <f t="shared" si="4"/>
        <v>1758157.95</v>
      </c>
      <c r="H7" s="13">
        <f t="shared" si="4"/>
        <v>1758157.95</v>
      </c>
      <c r="I7" s="13">
        <f t="shared" si="4"/>
        <v>1758157.95</v>
      </c>
      <c r="J7" s="13">
        <f t="shared" si="4"/>
        <v>1758157.95</v>
      </c>
      <c r="K7" s="13">
        <f t="shared" si="4"/>
        <v>1758157.95</v>
      </c>
      <c r="L7" s="13">
        <f t="shared" si="4"/>
        <v>1758157.95</v>
      </c>
      <c r="M7" s="13">
        <f t="shared" si="4"/>
        <v>1758157.95</v>
      </c>
      <c r="N7" s="20">
        <f t="shared" si="1"/>
        <v>21097895.399999995</v>
      </c>
      <c r="Q7" s="83"/>
      <c r="R7" s="15"/>
      <c r="S7" s="17"/>
      <c r="T7" s="18"/>
      <c r="U7" s="18"/>
      <c r="V7" s="16"/>
    </row>
    <row r="8" spans="1:22" ht="12.75">
      <c r="A8" s="12" t="s">
        <v>46</v>
      </c>
      <c r="B8" s="13">
        <f>16838100*1.06</f>
        <v>17848386</v>
      </c>
      <c r="C8" s="13">
        <f aca="true" t="shared" si="5" ref="C8:M8">16838100*1.06</f>
        <v>17848386</v>
      </c>
      <c r="D8" s="13">
        <f t="shared" si="5"/>
        <v>17848386</v>
      </c>
      <c r="E8" s="13">
        <f t="shared" si="5"/>
        <v>17848386</v>
      </c>
      <c r="F8" s="13">
        <f t="shared" si="5"/>
        <v>17848386</v>
      </c>
      <c r="G8" s="13">
        <f t="shared" si="5"/>
        <v>17848386</v>
      </c>
      <c r="H8" s="13">
        <f t="shared" si="5"/>
        <v>17848386</v>
      </c>
      <c r="I8" s="13">
        <f t="shared" si="5"/>
        <v>17848386</v>
      </c>
      <c r="J8" s="13">
        <f t="shared" si="5"/>
        <v>17848386</v>
      </c>
      <c r="K8" s="13">
        <f t="shared" si="5"/>
        <v>17848386</v>
      </c>
      <c r="L8" s="13">
        <f t="shared" si="5"/>
        <v>17848386</v>
      </c>
      <c r="M8" s="13">
        <f t="shared" si="5"/>
        <v>17848386</v>
      </c>
      <c r="N8" s="14">
        <f t="shared" si="1"/>
        <v>214180632</v>
      </c>
      <c r="Q8" s="83"/>
      <c r="R8" s="15"/>
      <c r="S8" s="17"/>
      <c r="T8" s="21"/>
      <c r="U8" s="16"/>
      <c r="V8" s="21"/>
    </row>
    <row r="9" spans="1:22" ht="25.5">
      <c r="A9" s="86" t="s">
        <v>53</v>
      </c>
      <c r="B9" s="13">
        <v>980657</v>
      </c>
      <c r="C9" s="13">
        <v>980657</v>
      </c>
      <c r="D9" s="13">
        <v>980657</v>
      </c>
      <c r="E9" s="13">
        <v>980657</v>
      </c>
      <c r="F9" s="13">
        <v>980657</v>
      </c>
      <c r="G9" s="13">
        <v>980657</v>
      </c>
      <c r="H9" s="13">
        <v>980657</v>
      </c>
      <c r="I9" s="13">
        <v>980657</v>
      </c>
      <c r="J9" s="13">
        <v>980657</v>
      </c>
      <c r="K9" s="13">
        <v>980657</v>
      </c>
      <c r="L9" s="13">
        <v>980657</v>
      </c>
      <c r="M9" s="13">
        <v>980657</v>
      </c>
      <c r="N9" s="87">
        <f t="shared" si="1"/>
        <v>11767884</v>
      </c>
      <c r="Q9" s="83"/>
      <c r="R9" s="15"/>
      <c r="S9" s="17"/>
      <c r="T9" s="21"/>
      <c r="U9" s="16"/>
      <c r="V9" s="21"/>
    </row>
    <row r="10" spans="1:22" ht="38.25">
      <c r="A10" s="86" t="s">
        <v>48</v>
      </c>
      <c r="B10" s="84">
        <v>0</v>
      </c>
      <c r="C10" s="84">
        <v>0</v>
      </c>
      <c r="D10" s="84">
        <v>0</v>
      </c>
      <c r="E10" s="84">
        <v>1050000</v>
      </c>
      <c r="F10" s="84">
        <v>0</v>
      </c>
      <c r="G10" s="84">
        <v>0</v>
      </c>
      <c r="H10" s="84">
        <v>0</v>
      </c>
      <c r="I10" s="84">
        <v>1050000</v>
      </c>
      <c r="J10" s="84">
        <v>0</v>
      </c>
      <c r="K10" s="84">
        <v>0</v>
      </c>
      <c r="L10" s="84">
        <v>0</v>
      </c>
      <c r="M10" s="84">
        <v>1050000</v>
      </c>
      <c r="N10" s="87">
        <f>SUM(B10:M10)</f>
        <v>3150000</v>
      </c>
      <c r="Q10" s="83"/>
      <c r="R10" s="15"/>
      <c r="S10" s="17"/>
      <c r="T10" s="21"/>
      <c r="U10" s="16"/>
      <c r="V10" s="21"/>
    </row>
    <row r="11" spans="1:22" ht="13.5" thickBot="1">
      <c r="A11" s="22" t="s">
        <v>9</v>
      </c>
      <c r="B11" s="23">
        <f>SUM(B4:B8)</f>
        <v>71018129.53</v>
      </c>
      <c r="C11" s="23">
        <f>SUM(C4:C8)</f>
        <v>71018129.53</v>
      </c>
      <c r="D11" s="23">
        <f>SUM(D4:D8)</f>
        <v>71018129.53</v>
      </c>
      <c r="E11" s="23">
        <f>SUM(E4:E8)</f>
        <v>71018129.53</v>
      </c>
      <c r="F11" s="23">
        <f aca="true" t="shared" si="6" ref="F11:M11">SUM(F4:F8)</f>
        <v>71018129.53</v>
      </c>
      <c r="G11" s="23">
        <f t="shared" si="6"/>
        <v>71018129.53</v>
      </c>
      <c r="H11" s="23">
        <f t="shared" si="6"/>
        <v>71018129.53</v>
      </c>
      <c r="I11" s="23">
        <f t="shared" si="6"/>
        <v>71018129.53</v>
      </c>
      <c r="J11" s="23">
        <f t="shared" si="6"/>
        <v>71018129.53</v>
      </c>
      <c r="K11" s="23">
        <f t="shared" si="6"/>
        <v>71018129.53</v>
      </c>
      <c r="L11" s="23">
        <f t="shared" si="6"/>
        <v>71018129.53</v>
      </c>
      <c r="M11" s="23">
        <f t="shared" si="6"/>
        <v>71018129.53</v>
      </c>
      <c r="N11" s="24">
        <f>SUM(N4:N10)</f>
        <v>867135438.36</v>
      </c>
      <c r="Q11" s="83"/>
      <c r="R11" s="25"/>
      <c r="S11" s="17"/>
      <c r="T11" s="21"/>
      <c r="U11" s="16"/>
      <c r="V11" s="21"/>
    </row>
    <row r="12" spans="1:20" ht="12.75">
      <c r="A12" s="92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Q12" s="16"/>
      <c r="R12" s="16"/>
      <c r="S12" s="2"/>
      <c r="T12" s="21"/>
    </row>
    <row r="13" spans="1:22" ht="12.75">
      <c r="A13" s="27" t="s">
        <v>49</v>
      </c>
      <c r="B13" s="28">
        <v>0</v>
      </c>
      <c r="C13" s="28">
        <v>0</v>
      </c>
      <c r="D13" s="28">
        <v>0</v>
      </c>
      <c r="E13" s="28">
        <v>3900000</v>
      </c>
      <c r="F13" s="28">
        <v>0</v>
      </c>
      <c r="G13" s="28">
        <v>0</v>
      </c>
      <c r="H13" s="28">
        <v>0</v>
      </c>
      <c r="I13" s="28">
        <v>3900000</v>
      </c>
      <c r="J13" s="28">
        <v>0</v>
      </c>
      <c r="K13" s="28">
        <v>0</v>
      </c>
      <c r="L13" s="28">
        <v>0</v>
      </c>
      <c r="M13" s="28">
        <v>3900000</v>
      </c>
      <c r="N13" s="20">
        <f aca="true" t="shared" si="7" ref="N13:N21">SUM(B13:M13)</f>
        <v>11700000</v>
      </c>
      <c r="Q13" s="83"/>
      <c r="R13" s="16"/>
      <c r="S13" s="30"/>
      <c r="T13" s="21"/>
      <c r="U13" s="31"/>
      <c r="V13" s="32"/>
    </row>
    <row r="14" spans="1:24" ht="25.5">
      <c r="A14" s="33" t="s">
        <v>39</v>
      </c>
      <c r="B14" s="13">
        <v>44000000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20">
        <f t="shared" si="7"/>
        <v>44000000</v>
      </c>
      <c r="Q14" s="83"/>
      <c r="R14" s="16"/>
      <c r="S14" s="34"/>
      <c r="T14" s="18"/>
      <c r="U14" s="35"/>
      <c r="V14" s="21"/>
      <c r="W14" s="21"/>
      <c r="X14" s="21"/>
    </row>
    <row r="15" spans="1:24" ht="25.5">
      <c r="A15" s="33" t="s">
        <v>44</v>
      </c>
      <c r="B15" s="13">
        <v>10000000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20">
        <f>SUM(B15:M15)</f>
        <v>10000000</v>
      </c>
      <c r="Q15" s="83"/>
      <c r="R15" s="16"/>
      <c r="S15" s="34"/>
      <c r="T15" s="18"/>
      <c r="U15" s="35"/>
      <c r="V15" s="21"/>
      <c r="W15" s="21"/>
      <c r="X15" s="21"/>
    </row>
    <row r="16" spans="1:26" ht="12.75">
      <c r="A16" s="33" t="s">
        <v>51</v>
      </c>
      <c r="B16" s="13">
        <f>631200</f>
        <v>631200</v>
      </c>
      <c r="C16" s="13">
        <f aca="true" t="shared" si="8" ref="C16:M16">631200</f>
        <v>631200</v>
      </c>
      <c r="D16" s="13">
        <f t="shared" si="8"/>
        <v>631200</v>
      </c>
      <c r="E16" s="13">
        <f t="shared" si="8"/>
        <v>631200</v>
      </c>
      <c r="F16" s="13">
        <f t="shared" si="8"/>
        <v>631200</v>
      </c>
      <c r="G16" s="13">
        <f t="shared" si="8"/>
        <v>631200</v>
      </c>
      <c r="H16" s="13">
        <f t="shared" si="8"/>
        <v>631200</v>
      </c>
      <c r="I16" s="13">
        <f t="shared" si="8"/>
        <v>631200</v>
      </c>
      <c r="J16" s="13">
        <f t="shared" si="8"/>
        <v>631200</v>
      </c>
      <c r="K16" s="13">
        <f t="shared" si="8"/>
        <v>631200</v>
      </c>
      <c r="L16" s="13">
        <f t="shared" si="8"/>
        <v>631200</v>
      </c>
      <c r="M16" s="13">
        <f t="shared" si="8"/>
        <v>631200</v>
      </c>
      <c r="N16" s="20">
        <f t="shared" si="7"/>
        <v>7574400</v>
      </c>
      <c r="Q16" s="83"/>
      <c r="R16" s="16"/>
      <c r="S16" s="30"/>
      <c r="T16" s="21"/>
      <c r="U16" s="31"/>
      <c r="V16" s="21"/>
      <c r="W16" s="21"/>
      <c r="X16" s="21"/>
      <c r="Y16" s="21"/>
      <c r="Z16" s="21"/>
    </row>
    <row r="17" spans="1:26" ht="12.75">
      <c r="A17" s="33" t="s">
        <v>10</v>
      </c>
      <c r="B17" s="13">
        <f>420396*1.06</f>
        <v>445619.76</v>
      </c>
      <c r="C17" s="13">
        <f>420396*1.06</f>
        <v>445619.76</v>
      </c>
      <c r="D17" s="13">
        <f>420396*1.06</f>
        <v>445619.76</v>
      </c>
      <c r="E17" s="13">
        <f aca="true" t="shared" si="9" ref="E17:M17">420396*1.06</f>
        <v>445619.76</v>
      </c>
      <c r="F17" s="13">
        <f t="shared" si="9"/>
        <v>445619.76</v>
      </c>
      <c r="G17" s="13">
        <f t="shared" si="9"/>
        <v>445619.76</v>
      </c>
      <c r="H17" s="13">
        <f t="shared" si="9"/>
        <v>445619.76</v>
      </c>
      <c r="I17" s="13">
        <f t="shared" si="9"/>
        <v>445619.76</v>
      </c>
      <c r="J17" s="13">
        <f t="shared" si="9"/>
        <v>445619.76</v>
      </c>
      <c r="K17" s="13">
        <f t="shared" si="9"/>
        <v>445619.76</v>
      </c>
      <c r="L17" s="13">
        <f t="shared" si="9"/>
        <v>445619.76</v>
      </c>
      <c r="M17" s="13">
        <f t="shared" si="9"/>
        <v>445619.76</v>
      </c>
      <c r="N17" s="20">
        <f t="shared" si="7"/>
        <v>5347437.119999998</v>
      </c>
      <c r="Q17" s="83"/>
      <c r="R17" s="16"/>
      <c r="S17" s="30"/>
      <c r="T17" s="21"/>
      <c r="U17" s="31"/>
      <c r="V17" s="21"/>
      <c r="W17" s="21"/>
      <c r="X17" s="21"/>
      <c r="Y17" s="21"/>
      <c r="Z17" s="21"/>
    </row>
    <row r="18" spans="1:26" ht="12.75">
      <c r="A18" s="33" t="s">
        <v>18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20">
        <f t="shared" si="7"/>
        <v>0</v>
      </c>
      <c r="Q18" s="83"/>
      <c r="R18" s="16"/>
      <c r="S18" s="30"/>
      <c r="T18" s="21"/>
      <c r="U18" s="31"/>
      <c r="V18" s="21"/>
      <c r="W18" s="21"/>
      <c r="X18" s="21"/>
      <c r="Y18" s="21"/>
      <c r="Z18" s="21"/>
    </row>
    <row r="19" spans="1:26" ht="12.75">
      <c r="A19" s="33" t="s">
        <v>21</v>
      </c>
      <c r="B19" s="13">
        <v>668000</v>
      </c>
      <c r="C19" s="13">
        <v>668000</v>
      </c>
      <c r="D19" s="13">
        <v>668000</v>
      </c>
      <c r="E19" s="13">
        <v>668000</v>
      </c>
      <c r="F19" s="13">
        <v>668000</v>
      </c>
      <c r="G19" s="13">
        <v>668000</v>
      </c>
      <c r="H19" s="13">
        <v>668000</v>
      </c>
      <c r="I19" s="13">
        <v>668000</v>
      </c>
      <c r="J19" s="13">
        <v>668000</v>
      </c>
      <c r="K19" s="13">
        <v>668000</v>
      </c>
      <c r="L19" s="13">
        <v>668000</v>
      </c>
      <c r="M19" s="13">
        <v>668000</v>
      </c>
      <c r="N19" s="20">
        <f t="shared" si="7"/>
        <v>8016000</v>
      </c>
      <c r="Q19" s="83"/>
      <c r="R19" s="16"/>
      <c r="S19" s="30"/>
      <c r="T19" s="21"/>
      <c r="U19" s="31"/>
      <c r="V19" s="21"/>
      <c r="W19" s="21"/>
      <c r="X19" s="21"/>
      <c r="Y19" s="21"/>
      <c r="Z19" s="21"/>
    </row>
    <row r="20" spans="1:26" ht="12.75">
      <c r="A20" s="33" t="s">
        <v>50</v>
      </c>
      <c r="B20" s="28">
        <v>400000</v>
      </c>
      <c r="C20" s="28">
        <v>400000</v>
      </c>
      <c r="D20" s="28">
        <v>400000</v>
      </c>
      <c r="E20" s="28">
        <v>400000</v>
      </c>
      <c r="F20" s="28">
        <v>400000</v>
      </c>
      <c r="G20" s="28">
        <v>400000</v>
      </c>
      <c r="H20" s="28">
        <v>400000</v>
      </c>
      <c r="I20" s="28">
        <v>400000</v>
      </c>
      <c r="J20" s="28">
        <v>400000</v>
      </c>
      <c r="K20" s="28">
        <v>400000</v>
      </c>
      <c r="L20" s="28">
        <v>400000</v>
      </c>
      <c r="M20" s="28">
        <v>400000</v>
      </c>
      <c r="N20" s="20">
        <f t="shared" si="7"/>
        <v>4800000</v>
      </c>
      <c r="Q20" s="83"/>
      <c r="R20" s="29"/>
      <c r="S20" s="32"/>
      <c r="T20" s="21"/>
      <c r="U20" s="21"/>
      <c r="V20" s="21"/>
      <c r="W20" s="21"/>
      <c r="X20" s="21"/>
      <c r="Y20" s="21"/>
      <c r="Z20" s="21"/>
    </row>
    <row r="21" spans="1:26" ht="25.5">
      <c r="A21" s="36" t="s">
        <v>38</v>
      </c>
      <c r="B21" s="13">
        <f>10867620*1.03</f>
        <v>11193648.6</v>
      </c>
      <c r="C21" s="13">
        <f aca="true" t="shared" si="10" ref="C21:M21">10867620*1.03</f>
        <v>11193648.6</v>
      </c>
      <c r="D21" s="13">
        <f t="shared" si="10"/>
        <v>11193648.6</v>
      </c>
      <c r="E21" s="13">
        <f t="shared" si="10"/>
        <v>11193648.6</v>
      </c>
      <c r="F21" s="13">
        <f t="shared" si="10"/>
        <v>11193648.6</v>
      </c>
      <c r="G21" s="13">
        <f t="shared" si="10"/>
        <v>11193648.6</v>
      </c>
      <c r="H21" s="13">
        <f t="shared" si="10"/>
        <v>11193648.6</v>
      </c>
      <c r="I21" s="13">
        <f t="shared" si="10"/>
        <v>11193648.6</v>
      </c>
      <c r="J21" s="13">
        <f t="shared" si="10"/>
        <v>11193648.6</v>
      </c>
      <c r="K21" s="13">
        <f t="shared" si="10"/>
        <v>11193648.6</v>
      </c>
      <c r="L21" s="13">
        <f t="shared" si="10"/>
        <v>11193648.6</v>
      </c>
      <c r="M21" s="13">
        <f t="shared" si="10"/>
        <v>11193648.6</v>
      </c>
      <c r="N21" s="37">
        <f t="shared" si="7"/>
        <v>134323783.19999996</v>
      </c>
      <c r="Q21" s="83"/>
      <c r="R21" s="38"/>
      <c r="S21" s="32"/>
      <c r="T21" s="21"/>
      <c r="U21" s="21"/>
      <c r="V21" s="21"/>
      <c r="W21" s="21"/>
      <c r="X21" s="21"/>
      <c r="Y21" s="21"/>
      <c r="Z21" s="21"/>
    </row>
    <row r="22" spans="1:26" ht="12.75">
      <c r="A22" s="36" t="s">
        <v>42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5">
        <f>SUM(B22:M22)</f>
        <v>0</v>
      </c>
      <c r="Q22" s="83"/>
      <c r="R22" s="38"/>
      <c r="S22" s="32"/>
      <c r="T22" s="21"/>
      <c r="U22" s="21"/>
      <c r="V22" s="21"/>
      <c r="W22" s="21"/>
      <c r="X22" s="21"/>
      <c r="Y22" s="21"/>
      <c r="Z22" s="21"/>
    </row>
    <row r="23" spans="1:26" ht="13.5" thickBot="1">
      <c r="A23" s="22" t="s">
        <v>9</v>
      </c>
      <c r="B23" s="23">
        <f>SUM(B13:B22)</f>
        <v>67338468.36</v>
      </c>
      <c r="C23" s="23">
        <f aca="true" t="shared" si="11" ref="C23:M23">SUM(C13:C22)</f>
        <v>13338468.36</v>
      </c>
      <c r="D23" s="23">
        <f t="shared" si="11"/>
        <v>13338468.36</v>
      </c>
      <c r="E23" s="23">
        <f t="shared" si="11"/>
        <v>17238468.36</v>
      </c>
      <c r="F23" s="23">
        <f t="shared" si="11"/>
        <v>13338468.36</v>
      </c>
      <c r="G23" s="23">
        <f t="shared" si="11"/>
        <v>13338468.36</v>
      </c>
      <c r="H23" s="23">
        <f t="shared" si="11"/>
        <v>13338468.36</v>
      </c>
      <c r="I23" s="23">
        <f t="shared" si="11"/>
        <v>17238468.36</v>
      </c>
      <c r="J23" s="23">
        <f t="shared" si="11"/>
        <v>13338468.36</v>
      </c>
      <c r="K23" s="23">
        <f t="shared" si="11"/>
        <v>13338468.36</v>
      </c>
      <c r="L23" s="23">
        <f t="shared" si="11"/>
        <v>13338468.36</v>
      </c>
      <c r="M23" s="23">
        <f t="shared" si="11"/>
        <v>17238468.36</v>
      </c>
      <c r="N23" s="39">
        <f>SUM(N13:N22)</f>
        <v>225761620.31999996</v>
      </c>
      <c r="Q23" s="83"/>
      <c r="R23" s="26"/>
      <c r="S23" s="40"/>
      <c r="T23" s="41"/>
      <c r="U23" s="42"/>
      <c r="V23" s="21"/>
      <c r="W23" s="21"/>
      <c r="X23" s="21"/>
      <c r="Y23" s="21"/>
      <c r="Z23" s="21"/>
    </row>
    <row r="24" spans="1:26" ht="12.75">
      <c r="A24" s="92" t="s">
        <v>11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Q24" s="32"/>
      <c r="R24" s="32"/>
      <c r="S24" s="32"/>
      <c r="T24" s="21"/>
      <c r="U24" s="21"/>
      <c r="V24" s="21"/>
      <c r="W24" s="21"/>
      <c r="X24" s="21"/>
      <c r="Y24" s="21"/>
      <c r="Z24" s="21"/>
    </row>
    <row r="25" spans="1:26" ht="12.75">
      <c r="A25" s="43" t="s">
        <v>12</v>
      </c>
      <c r="B25" s="44"/>
      <c r="C25" s="13">
        <f>755634*1.06</f>
        <v>800972.04</v>
      </c>
      <c r="D25" s="13"/>
      <c r="E25" s="13">
        <f>755634*1.06</f>
        <v>800972.04</v>
      </c>
      <c r="F25" s="13"/>
      <c r="G25" s="13">
        <f>755634*1.06</f>
        <v>800972.04</v>
      </c>
      <c r="H25" s="13"/>
      <c r="I25" s="13">
        <f>755634*1.06</f>
        <v>800972.04</v>
      </c>
      <c r="J25" s="13"/>
      <c r="K25" s="13">
        <f>755634*1.06</f>
        <v>800972.04</v>
      </c>
      <c r="L25" s="13"/>
      <c r="M25" s="13"/>
      <c r="N25" s="20">
        <f>SUM(B25:M25)</f>
        <v>4004860.2</v>
      </c>
      <c r="Q25" s="83"/>
      <c r="R25" s="32"/>
      <c r="S25" s="32"/>
      <c r="T25" s="21"/>
      <c r="U25" s="21"/>
      <c r="V25" s="21"/>
      <c r="W25" s="21"/>
      <c r="X25" s="21"/>
      <c r="Y25" s="21"/>
      <c r="Z25" s="21"/>
    </row>
    <row r="26" spans="1:26" ht="12.75">
      <c r="A26" s="43" t="s">
        <v>13</v>
      </c>
      <c r="B26" s="44"/>
      <c r="C26" s="13">
        <f>755634*1.06</f>
        <v>800972.04</v>
      </c>
      <c r="D26" s="13"/>
      <c r="E26" s="13">
        <f>755634*1.06</f>
        <v>800972.04</v>
      </c>
      <c r="F26" s="13"/>
      <c r="G26" s="13">
        <f>755634*1.06</f>
        <v>800972.04</v>
      </c>
      <c r="H26" s="13"/>
      <c r="I26" s="13">
        <f>755634*1.06</f>
        <v>800972.04</v>
      </c>
      <c r="J26" s="13"/>
      <c r="K26" s="13">
        <f>755634*1.06</f>
        <v>800972.04</v>
      </c>
      <c r="L26" s="13"/>
      <c r="M26" s="13"/>
      <c r="N26" s="20">
        <f>SUM(B26:M26)</f>
        <v>4004860.2</v>
      </c>
      <c r="Q26" s="83"/>
      <c r="R26" s="32"/>
      <c r="S26" s="32"/>
      <c r="T26" s="31"/>
      <c r="U26" s="31"/>
      <c r="V26" s="21"/>
      <c r="W26" s="21"/>
      <c r="X26" s="21"/>
      <c r="Y26" s="21"/>
      <c r="Z26" s="21"/>
    </row>
    <row r="27" spans="1:26" ht="13.5" thickBot="1">
      <c r="A27" s="22" t="s">
        <v>9</v>
      </c>
      <c r="B27" s="23">
        <f aca="true" t="shared" si="12" ref="B27:N27">SUM(B25:B26)</f>
        <v>0</v>
      </c>
      <c r="C27" s="23">
        <f t="shared" si="12"/>
        <v>1601944.08</v>
      </c>
      <c r="D27" s="23">
        <f t="shared" si="12"/>
        <v>0</v>
      </c>
      <c r="E27" s="23">
        <f t="shared" si="12"/>
        <v>1601944.08</v>
      </c>
      <c r="F27" s="23">
        <f t="shared" si="12"/>
        <v>0</v>
      </c>
      <c r="G27" s="23">
        <f t="shared" si="12"/>
        <v>1601944.08</v>
      </c>
      <c r="H27" s="23">
        <f t="shared" si="12"/>
        <v>0</v>
      </c>
      <c r="I27" s="23">
        <f t="shared" si="12"/>
        <v>1601944.08</v>
      </c>
      <c r="J27" s="23">
        <f t="shared" si="12"/>
        <v>0</v>
      </c>
      <c r="K27" s="23">
        <f t="shared" si="12"/>
        <v>1601944.08</v>
      </c>
      <c r="L27" s="23">
        <f t="shared" si="12"/>
        <v>0</v>
      </c>
      <c r="M27" s="23">
        <f t="shared" si="12"/>
        <v>0</v>
      </c>
      <c r="N27" s="39">
        <f t="shared" si="12"/>
        <v>8009720.4</v>
      </c>
      <c r="Q27" s="83"/>
      <c r="R27" s="40"/>
      <c r="S27" s="45"/>
      <c r="T27" s="42"/>
      <c r="U27" s="42"/>
      <c r="V27" s="21"/>
      <c r="W27" s="21"/>
      <c r="X27" s="21"/>
      <c r="Y27" s="21"/>
      <c r="Z27" s="21"/>
    </row>
    <row r="28" spans="1:26" ht="13.5" customHeight="1">
      <c r="A28" s="92" t="s">
        <v>17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Q28" s="32"/>
      <c r="R28" s="32"/>
      <c r="S28" s="32"/>
      <c r="T28" s="46"/>
      <c r="U28" s="21"/>
      <c r="V28" s="21"/>
      <c r="W28" s="21"/>
      <c r="X28" s="21"/>
      <c r="Y28" s="21"/>
      <c r="Z28" s="21"/>
    </row>
    <row r="29" spans="1:26" ht="12.75">
      <c r="A29" s="27" t="s">
        <v>40</v>
      </c>
      <c r="B29" s="47">
        <v>10262500</v>
      </c>
      <c r="C29" s="47">
        <v>10262500</v>
      </c>
      <c r="D29" s="47">
        <v>10262500</v>
      </c>
      <c r="E29" s="47">
        <v>10262500</v>
      </c>
      <c r="F29" s="47">
        <v>10262500</v>
      </c>
      <c r="G29" s="47">
        <v>10262500</v>
      </c>
      <c r="H29" s="47">
        <f aca="true" t="shared" si="13" ref="H29:M29">(10262500*1.045)</f>
        <v>10724312.5</v>
      </c>
      <c r="I29" s="47">
        <f t="shared" si="13"/>
        <v>10724312.5</v>
      </c>
      <c r="J29" s="47">
        <f t="shared" si="13"/>
        <v>10724312.5</v>
      </c>
      <c r="K29" s="47">
        <f t="shared" si="13"/>
        <v>10724312.5</v>
      </c>
      <c r="L29" s="47">
        <f t="shared" si="13"/>
        <v>10724312.5</v>
      </c>
      <c r="M29" s="47">
        <f t="shared" si="13"/>
        <v>10724312.5</v>
      </c>
      <c r="N29" s="20">
        <f>SUM(B29:M29)</f>
        <v>125920875</v>
      </c>
      <c r="Q29" s="83"/>
      <c r="R29" s="32"/>
      <c r="S29" s="30"/>
      <c r="T29" s="21"/>
      <c r="U29" s="31"/>
      <c r="V29" s="21"/>
      <c r="W29" s="21"/>
      <c r="X29" s="21"/>
      <c r="Y29" s="21"/>
      <c r="Z29" s="21"/>
    </row>
    <row r="30" spans="1:26" ht="12.75">
      <c r="A30" s="27" t="s">
        <v>14</v>
      </c>
      <c r="B30" s="28">
        <f>1440554*1.06</f>
        <v>1526987.24</v>
      </c>
      <c r="C30" s="28">
        <f aca="true" t="shared" si="14" ref="C30:M30">1440554*1.06</f>
        <v>1526987.24</v>
      </c>
      <c r="D30" s="28">
        <f t="shared" si="14"/>
        <v>1526987.24</v>
      </c>
      <c r="E30" s="28">
        <f t="shared" si="14"/>
        <v>1526987.24</v>
      </c>
      <c r="F30" s="28">
        <f t="shared" si="14"/>
        <v>1526987.24</v>
      </c>
      <c r="G30" s="28">
        <f t="shared" si="14"/>
        <v>1526987.24</v>
      </c>
      <c r="H30" s="28">
        <f t="shared" si="14"/>
        <v>1526987.24</v>
      </c>
      <c r="I30" s="28">
        <f t="shared" si="14"/>
        <v>1526987.24</v>
      </c>
      <c r="J30" s="28">
        <f t="shared" si="14"/>
        <v>1526987.24</v>
      </c>
      <c r="K30" s="28">
        <f t="shared" si="14"/>
        <v>1526987.24</v>
      </c>
      <c r="L30" s="28">
        <f t="shared" si="14"/>
        <v>1526987.24</v>
      </c>
      <c r="M30" s="28">
        <f t="shared" si="14"/>
        <v>1526987.24</v>
      </c>
      <c r="N30" s="20">
        <f>SUM(B30:M30)</f>
        <v>18323846.88</v>
      </c>
      <c r="Q30" s="83"/>
      <c r="R30" s="30"/>
      <c r="S30" s="32"/>
      <c r="T30" s="21"/>
      <c r="U30" s="21"/>
      <c r="V30" s="21"/>
      <c r="W30" s="21"/>
      <c r="X30" s="21"/>
      <c r="Y30" s="21"/>
      <c r="Z30" s="21"/>
    </row>
    <row r="31" spans="1:26" ht="12.75">
      <c r="A31" s="27" t="s">
        <v>20</v>
      </c>
      <c r="B31" s="28">
        <f>450000</f>
        <v>450000</v>
      </c>
      <c r="C31" s="28">
        <f aca="true" t="shared" si="15" ref="C31:M31">450000</f>
        <v>450000</v>
      </c>
      <c r="D31" s="28">
        <f t="shared" si="15"/>
        <v>450000</v>
      </c>
      <c r="E31" s="28">
        <f t="shared" si="15"/>
        <v>450000</v>
      </c>
      <c r="F31" s="28">
        <f t="shared" si="15"/>
        <v>450000</v>
      </c>
      <c r="G31" s="28">
        <f t="shared" si="15"/>
        <v>450000</v>
      </c>
      <c r="H31" s="28">
        <f t="shared" si="15"/>
        <v>450000</v>
      </c>
      <c r="I31" s="28">
        <f t="shared" si="15"/>
        <v>450000</v>
      </c>
      <c r="J31" s="28">
        <f t="shared" si="15"/>
        <v>450000</v>
      </c>
      <c r="K31" s="28">
        <f t="shared" si="15"/>
        <v>450000</v>
      </c>
      <c r="L31" s="28">
        <f t="shared" si="15"/>
        <v>450000</v>
      </c>
      <c r="M31" s="28">
        <f t="shared" si="15"/>
        <v>450000</v>
      </c>
      <c r="N31" s="20">
        <f>SUM(B31:M31)</f>
        <v>5400000</v>
      </c>
      <c r="Q31" s="83"/>
      <c r="R31" s="32"/>
      <c r="S31" s="32"/>
      <c r="T31" s="21"/>
      <c r="U31" s="21"/>
      <c r="V31" s="21"/>
      <c r="W31" s="21"/>
      <c r="X31" s="21"/>
      <c r="Y31" s="21"/>
      <c r="Z31" s="21"/>
    </row>
    <row r="32" spans="1:26" ht="12.75">
      <c r="A32" s="27" t="s">
        <v>19</v>
      </c>
      <c r="B32" s="28">
        <f>4927297*1.06</f>
        <v>5222934.82</v>
      </c>
      <c r="C32" s="28">
        <f aca="true" t="shared" si="16" ref="C32:M32">4927297*1.06</f>
        <v>5222934.82</v>
      </c>
      <c r="D32" s="28">
        <f t="shared" si="16"/>
        <v>5222934.82</v>
      </c>
      <c r="E32" s="28">
        <f t="shared" si="16"/>
        <v>5222934.82</v>
      </c>
      <c r="F32" s="28">
        <f t="shared" si="16"/>
        <v>5222934.82</v>
      </c>
      <c r="G32" s="28">
        <f t="shared" si="16"/>
        <v>5222934.82</v>
      </c>
      <c r="H32" s="28">
        <f t="shared" si="16"/>
        <v>5222934.82</v>
      </c>
      <c r="I32" s="28">
        <f t="shared" si="16"/>
        <v>5222934.82</v>
      </c>
      <c r="J32" s="28">
        <f t="shared" si="16"/>
        <v>5222934.82</v>
      </c>
      <c r="K32" s="28">
        <f t="shared" si="16"/>
        <v>5222934.82</v>
      </c>
      <c r="L32" s="28">
        <f t="shared" si="16"/>
        <v>5222934.82</v>
      </c>
      <c r="M32" s="28">
        <f t="shared" si="16"/>
        <v>5222934.82</v>
      </c>
      <c r="N32" s="20">
        <f>SUM(B32:M32)</f>
        <v>62675217.84</v>
      </c>
      <c r="Q32" s="83"/>
      <c r="R32" s="32"/>
      <c r="S32" s="30"/>
      <c r="T32" s="31"/>
      <c r="U32" s="31"/>
      <c r="V32" s="21"/>
      <c r="W32" s="21"/>
      <c r="X32" s="21"/>
      <c r="Y32" s="21"/>
      <c r="Z32" s="21"/>
    </row>
    <row r="33" spans="1:26" ht="13.5" thickBot="1">
      <c r="A33" s="48" t="s">
        <v>9</v>
      </c>
      <c r="B33" s="49">
        <f aca="true" t="shared" si="17" ref="B33:N33">SUM(B29:B32)</f>
        <v>17462422.060000002</v>
      </c>
      <c r="C33" s="49">
        <f t="shared" si="17"/>
        <v>17462422.060000002</v>
      </c>
      <c r="D33" s="49">
        <f t="shared" si="17"/>
        <v>17462422.060000002</v>
      </c>
      <c r="E33" s="49">
        <f t="shared" si="17"/>
        <v>17462422.060000002</v>
      </c>
      <c r="F33" s="49">
        <f t="shared" si="17"/>
        <v>17462422.060000002</v>
      </c>
      <c r="G33" s="49">
        <f t="shared" si="17"/>
        <v>17462422.060000002</v>
      </c>
      <c r="H33" s="49">
        <f t="shared" si="17"/>
        <v>17924234.560000002</v>
      </c>
      <c r="I33" s="49">
        <f t="shared" si="17"/>
        <v>17924234.560000002</v>
      </c>
      <c r="J33" s="49">
        <f t="shared" si="17"/>
        <v>17924234.560000002</v>
      </c>
      <c r="K33" s="49">
        <f t="shared" si="17"/>
        <v>17924234.560000002</v>
      </c>
      <c r="L33" s="49">
        <f t="shared" si="17"/>
        <v>17924234.560000002</v>
      </c>
      <c r="M33" s="49">
        <f t="shared" si="17"/>
        <v>17924234.560000002</v>
      </c>
      <c r="N33" s="50">
        <f t="shared" si="17"/>
        <v>212319939.72</v>
      </c>
      <c r="Q33" s="83"/>
      <c r="R33" s="40"/>
      <c r="S33" s="45"/>
      <c r="T33" s="41"/>
      <c r="U33" s="42"/>
      <c r="V33" s="21"/>
      <c r="W33" s="21"/>
      <c r="X33" s="21"/>
      <c r="Y33" s="21"/>
      <c r="Z33" s="21"/>
    </row>
    <row r="34" spans="1:26" ht="13.5" thickBot="1">
      <c r="A34" s="51" t="s">
        <v>34</v>
      </c>
      <c r="B34" s="52">
        <f aca="true" t="shared" si="18" ref="B34:M34">(B11+B23+B27+B33+B37)*0.004</f>
        <v>623276.0798</v>
      </c>
      <c r="C34" s="52">
        <f t="shared" si="18"/>
        <v>413683.85612</v>
      </c>
      <c r="D34" s="52">
        <f t="shared" si="18"/>
        <v>407276.0798</v>
      </c>
      <c r="E34" s="52">
        <f t="shared" si="18"/>
        <v>429283.85612</v>
      </c>
      <c r="F34" s="52">
        <f t="shared" si="18"/>
        <v>407276.0798</v>
      </c>
      <c r="G34" s="52">
        <f t="shared" si="18"/>
        <v>413683.85612</v>
      </c>
      <c r="H34" s="52">
        <f t="shared" si="18"/>
        <v>409123.3298</v>
      </c>
      <c r="I34" s="52">
        <f t="shared" si="18"/>
        <v>431131.10612</v>
      </c>
      <c r="J34" s="52">
        <f t="shared" si="18"/>
        <v>409123.3298</v>
      </c>
      <c r="K34" s="52">
        <f t="shared" si="18"/>
        <v>415531.10612</v>
      </c>
      <c r="L34" s="52">
        <f t="shared" si="18"/>
        <v>409123.3298</v>
      </c>
      <c r="M34" s="52">
        <f t="shared" si="18"/>
        <v>424723.3298</v>
      </c>
      <c r="N34" s="53">
        <f>SUM(B34:M34)</f>
        <v>5193235.339200001</v>
      </c>
      <c r="Q34" s="83"/>
      <c r="R34" s="32"/>
      <c r="S34" s="32"/>
      <c r="T34" s="21"/>
      <c r="U34" s="31"/>
      <c r="V34" s="21"/>
      <c r="W34" s="21"/>
      <c r="X34" s="21"/>
      <c r="Y34" s="21"/>
      <c r="Z34" s="21"/>
    </row>
    <row r="35" spans="1:26" ht="13.5" thickBot="1">
      <c r="A35" s="51" t="s">
        <v>35</v>
      </c>
      <c r="B35" s="52">
        <f>13987603*1.06</f>
        <v>14826859.180000002</v>
      </c>
      <c r="C35" s="52">
        <f>(13987603*1.06)+3891848</f>
        <v>18718707.18</v>
      </c>
      <c r="D35" s="52">
        <f>13987603*1.06</f>
        <v>14826859.180000002</v>
      </c>
      <c r="E35" s="52">
        <f aca="true" t="shared" si="19" ref="E35:L35">13987603*1.06</f>
        <v>14826859.180000002</v>
      </c>
      <c r="F35" s="52">
        <f t="shared" si="19"/>
        <v>14826859.180000002</v>
      </c>
      <c r="G35" s="52">
        <f t="shared" si="19"/>
        <v>14826859.180000002</v>
      </c>
      <c r="H35" s="52">
        <f t="shared" si="19"/>
        <v>14826859.180000002</v>
      </c>
      <c r="I35" s="52">
        <f t="shared" si="19"/>
        <v>14826859.180000002</v>
      </c>
      <c r="J35" s="52">
        <f t="shared" si="19"/>
        <v>14826859.180000002</v>
      </c>
      <c r="K35" s="52">
        <f t="shared" si="19"/>
        <v>14826859.180000002</v>
      </c>
      <c r="L35" s="52">
        <f t="shared" si="19"/>
        <v>14826859.180000002</v>
      </c>
      <c r="M35" s="52">
        <f>(14547107*1.06)+2024250</f>
        <v>17444183.42</v>
      </c>
      <c r="N35" s="54">
        <f>SUM(B35:M35)</f>
        <v>184431482.40000004</v>
      </c>
      <c r="Q35" s="83"/>
      <c r="R35" s="32"/>
      <c r="S35" s="45"/>
      <c r="T35" s="41"/>
      <c r="U35" s="42"/>
      <c r="V35" s="21"/>
      <c r="W35" s="21"/>
      <c r="X35" s="21"/>
      <c r="Y35" s="21"/>
      <c r="Z35" s="21"/>
    </row>
    <row r="36" spans="1:26" ht="19.5" customHeight="1" thickBot="1">
      <c r="A36" s="51" t="s">
        <v>41</v>
      </c>
      <c r="B36" s="52">
        <f>51198000*1.06</f>
        <v>54269880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3">
        <f>SUM(B36:M36)</f>
        <v>54269880</v>
      </c>
      <c r="Q36" s="83"/>
      <c r="R36" s="17"/>
      <c r="S36" s="55"/>
      <c r="T36" s="56"/>
      <c r="U36" s="56"/>
      <c r="V36" s="21"/>
      <c r="W36" s="21"/>
      <c r="X36" s="21"/>
      <c r="Y36" s="21"/>
      <c r="Z36" s="21"/>
    </row>
    <row r="37" spans="1:26" ht="13.5" thickBot="1">
      <c r="A37" s="51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7"/>
      <c r="Q37" s="32"/>
      <c r="R37" s="32"/>
      <c r="S37" s="32"/>
      <c r="T37" s="21"/>
      <c r="U37" s="21"/>
      <c r="V37" s="21"/>
      <c r="W37" s="21"/>
      <c r="X37" s="21"/>
      <c r="Y37" s="21"/>
      <c r="Z37" s="21"/>
    </row>
    <row r="38" spans="1:26" ht="12.75">
      <c r="A38" s="58" t="s">
        <v>15</v>
      </c>
      <c r="B38" s="59">
        <f aca="true" t="shared" si="20" ref="B38:M38">+B11+B23+B27+B33+B34+B35+B36+B37</f>
        <v>225539035.2098</v>
      </c>
      <c r="C38" s="59">
        <f t="shared" si="20"/>
        <v>122553355.06612</v>
      </c>
      <c r="D38" s="59">
        <f t="shared" si="20"/>
        <v>117053155.2098</v>
      </c>
      <c r="E38" s="59">
        <f t="shared" si="20"/>
        <v>122577107.06612001</v>
      </c>
      <c r="F38" s="59">
        <f t="shared" si="20"/>
        <v>117053155.2098</v>
      </c>
      <c r="G38" s="59">
        <f t="shared" si="20"/>
        <v>118661507.06612001</v>
      </c>
      <c r="H38" s="59">
        <f t="shared" si="20"/>
        <v>117516814.9598</v>
      </c>
      <c r="I38" s="59">
        <f t="shared" si="20"/>
        <v>123040766.81612001</v>
      </c>
      <c r="J38" s="59">
        <f t="shared" si="20"/>
        <v>117516814.9598</v>
      </c>
      <c r="K38" s="59">
        <f t="shared" si="20"/>
        <v>119125166.81612001</v>
      </c>
      <c r="L38" s="59">
        <f t="shared" si="20"/>
        <v>117516814.9598</v>
      </c>
      <c r="M38" s="59">
        <f t="shared" si="20"/>
        <v>124049739.1998</v>
      </c>
      <c r="N38" s="59">
        <f>SUM(B38:M38)</f>
        <v>1542203432.5392</v>
      </c>
      <c r="Q38" s="83" t="e">
        <f>(N38-#REF!)/#REF!*100</f>
        <v>#REF!</v>
      </c>
      <c r="R38" s="40"/>
      <c r="S38" s="45"/>
      <c r="T38" s="41"/>
      <c r="U38" s="42"/>
      <c r="V38" s="21"/>
      <c r="W38" s="21"/>
      <c r="X38" s="21"/>
      <c r="Y38" s="21"/>
      <c r="Z38" s="21"/>
    </row>
    <row r="39" spans="1:26" ht="12.75">
      <c r="A39" s="43" t="s">
        <v>16</v>
      </c>
      <c r="B39" s="13"/>
      <c r="C39" s="13">
        <f>+B38+C38</f>
        <v>348092390.27592003</v>
      </c>
      <c r="D39" s="13">
        <f aca="true" t="shared" si="21" ref="D39:M39">+C39+D38</f>
        <v>465145545.48572004</v>
      </c>
      <c r="E39" s="13">
        <f t="shared" si="21"/>
        <v>587722652.5518401</v>
      </c>
      <c r="F39" s="13">
        <f t="shared" si="21"/>
        <v>704775807.7616401</v>
      </c>
      <c r="G39" s="13">
        <f t="shared" si="21"/>
        <v>823437314.8277601</v>
      </c>
      <c r="H39" s="13">
        <f t="shared" si="21"/>
        <v>940954129.7875601</v>
      </c>
      <c r="I39" s="13">
        <f>+H39+I38</f>
        <v>1063994896.6036801</v>
      </c>
      <c r="J39" s="13">
        <f t="shared" si="21"/>
        <v>1181511711.5634801</v>
      </c>
      <c r="K39" s="13">
        <f t="shared" si="21"/>
        <v>1300636878.3796</v>
      </c>
      <c r="L39" s="13">
        <f t="shared" si="21"/>
        <v>1418153693.3394</v>
      </c>
      <c r="M39" s="13">
        <f t="shared" si="21"/>
        <v>1542203432.5392</v>
      </c>
      <c r="N39" s="13"/>
      <c r="O39" s="60"/>
      <c r="P39" s="60"/>
      <c r="Q39" s="32"/>
      <c r="R39" s="32"/>
      <c r="S39" s="88"/>
      <c r="T39" s="31"/>
      <c r="U39" s="21"/>
      <c r="V39" s="21"/>
      <c r="W39" s="21"/>
      <c r="X39" s="21"/>
      <c r="Y39" s="21"/>
      <c r="Z39" s="21"/>
    </row>
    <row r="40" spans="1:26" ht="19.5">
      <c r="A40" s="61" t="s">
        <v>36</v>
      </c>
      <c r="B40" s="62">
        <f>N38/3</f>
        <v>514067810.8464</v>
      </c>
      <c r="C40" s="63"/>
      <c r="D40" s="62">
        <f>N38/3</f>
        <v>514067810.8464</v>
      </c>
      <c r="E40" s="62"/>
      <c r="F40" s="64"/>
      <c r="G40" s="63">
        <f>N38/3</f>
        <v>514067810.8464</v>
      </c>
      <c r="H40" s="63"/>
      <c r="I40" s="62"/>
      <c r="J40" s="63"/>
      <c r="K40" s="63"/>
      <c r="L40" s="63"/>
      <c r="M40" s="63"/>
      <c r="N40" s="65">
        <f>SUM(B40:M40)</f>
        <v>1542203432.5392</v>
      </c>
      <c r="O40" s="60"/>
      <c r="P40" s="60"/>
      <c r="Q40" s="83"/>
      <c r="R40" s="40"/>
      <c r="S40" s="32"/>
      <c r="T40" s="41"/>
      <c r="U40" s="21"/>
      <c r="V40" s="21"/>
      <c r="W40" s="21"/>
      <c r="X40" s="21"/>
      <c r="Y40" s="21"/>
      <c r="Z40" s="21"/>
    </row>
    <row r="41" spans="1:19" ht="12">
      <c r="A41" s="2"/>
      <c r="P41" s="67"/>
      <c r="Q41" s="2"/>
      <c r="R41" s="32"/>
      <c r="S41" s="2"/>
    </row>
    <row r="42" spans="1:19" ht="12">
      <c r="A42" s="81" t="s">
        <v>54</v>
      </c>
      <c r="K42" s="1">
        <f>N40/13</f>
        <v>118631033.27224615</v>
      </c>
      <c r="O42" s="10"/>
      <c r="P42" s="67"/>
      <c r="Q42" s="2"/>
      <c r="R42" s="30"/>
      <c r="S42" s="2"/>
    </row>
    <row r="43" spans="11:19" ht="12">
      <c r="K43" s="1">
        <f>K42/3</f>
        <v>39543677.757415384</v>
      </c>
      <c r="P43" s="67"/>
      <c r="Q43" s="2"/>
      <c r="R43" s="2"/>
      <c r="S43" s="2"/>
    </row>
    <row r="44" spans="1:19" ht="12">
      <c r="A44" s="81"/>
      <c r="O44" s="67"/>
      <c r="Q44" s="2"/>
      <c r="R44" s="2"/>
      <c r="S44" s="2"/>
    </row>
    <row r="45" spans="1:19" ht="12">
      <c r="A45" s="81"/>
      <c r="C45" s="81"/>
      <c r="P45" s="67"/>
      <c r="Q45" s="2"/>
      <c r="R45" s="2"/>
      <c r="S45" s="2"/>
    </row>
    <row r="46" spans="17:19" ht="12">
      <c r="Q46" s="2"/>
      <c r="R46" s="2"/>
      <c r="S46" s="2"/>
    </row>
    <row r="47" spans="1:19" ht="13.5" customHeight="1">
      <c r="A47" s="69"/>
      <c r="B47" s="69"/>
      <c r="C47" s="69"/>
      <c r="D47" s="69"/>
      <c r="E47" s="70"/>
      <c r="F47" s="70"/>
      <c r="G47" s="71"/>
      <c r="H47" s="72"/>
      <c r="I47" s="72"/>
      <c r="J47" s="72"/>
      <c r="K47" s="72"/>
      <c r="Q47" s="2"/>
      <c r="R47" s="2"/>
      <c r="S47" s="2"/>
    </row>
    <row r="48" spans="1:19" ht="14.25">
      <c r="A48" s="73"/>
      <c r="B48" s="73"/>
      <c r="C48" s="73"/>
      <c r="D48" s="73"/>
      <c r="E48" s="73"/>
      <c r="F48" s="73"/>
      <c r="G48" s="74"/>
      <c r="H48" s="72"/>
      <c r="I48" s="72"/>
      <c r="J48" s="72"/>
      <c r="K48" s="72"/>
      <c r="Q48" s="2"/>
      <c r="R48" s="2"/>
      <c r="S48" s="2"/>
    </row>
    <row r="49" spans="1:19" ht="14.25">
      <c r="A49" s="73"/>
      <c r="B49" s="73"/>
      <c r="C49" s="73"/>
      <c r="D49" s="73"/>
      <c r="E49" s="73"/>
      <c r="F49" s="73"/>
      <c r="G49" s="69"/>
      <c r="H49" s="72"/>
      <c r="I49" s="72"/>
      <c r="J49" s="72"/>
      <c r="K49" s="72"/>
      <c r="Q49" s="2"/>
      <c r="R49" s="2"/>
      <c r="S49" s="2"/>
    </row>
    <row r="50" spans="1:19" ht="14.25">
      <c r="A50" s="73"/>
      <c r="B50" s="73"/>
      <c r="C50" s="73"/>
      <c r="D50" s="73"/>
      <c r="E50" s="73"/>
      <c r="F50" s="73"/>
      <c r="G50" s="74"/>
      <c r="H50" s="72"/>
      <c r="I50" s="72"/>
      <c r="J50" s="72"/>
      <c r="K50" s="72"/>
      <c r="Q50" s="2"/>
      <c r="R50" s="2"/>
      <c r="S50" s="2"/>
    </row>
    <row r="51" spans="1:19" ht="14.25">
      <c r="A51" s="73"/>
      <c r="B51" s="73"/>
      <c r="C51" s="73"/>
      <c r="D51" s="73"/>
      <c r="E51" s="73"/>
      <c r="F51" s="69"/>
      <c r="G51" s="69"/>
      <c r="H51" s="72"/>
      <c r="I51" s="72"/>
      <c r="J51" s="72"/>
      <c r="K51" s="72"/>
      <c r="Q51" s="2"/>
      <c r="R51" s="2"/>
      <c r="S51" s="2"/>
    </row>
    <row r="52" spans="1:19" ht="14.25">
      <c r="A52" s="73"/>
      <c r="B52" s="73"/>
      <c r="C52" s="73"/>
      <c r="D52" s="73"/>
      <c r="E52" s="73"/>
      <c r="F52" s="69"/>
      <c r="G52" s="69"/>
      <c r="H52" s="72"/>
      <c r="I52" s="72"/>
      <c r="J52" s="72"/>
      <c r="K52" s="72"/>
      <c r="Q52" s="2"/>
      <c r="R52" s="2"/>
      <c r="S52" s="2"/>
    </row>
    <row r="53" spans="1:19" ht="14.25">
      <c r="A53" s="69"/>
      <c r="B53" s="75"/>
      <c r="C53" s="69"/>
      <c r="D53" s="69"/>
      <c r="E53" s="75"/>
      <c r="F53" s="69"/>
      <c r="G53" s="69"/>
      <c r="H53" s="72"/>
      <c r="I53" s="72"/>
      <c r="J53" s="72"/>
      <c r="K53" s="72"/>
      <c r="Q53" s="2"/>
      <c r="R53" s="2"/>
      <c r="S53" s="2"/>
    </row>
    <row r="54" spans="1:19" ht="14.25">
      <c r="A54" s="69"/>
      <c r="B54" s="73"/>
      <c r="C54" s="69"/>
      <c r="D54" s="69"/>
      <c r="E54" s="75"/>
      <c r="F54" s="69"/>
      <c r="G54" s="69"/>
      <c r="H54" s="72"/>
      <c r="I54" s="72"/>
      <c r="J54" s="72"/>
      <c r="K54" s="72"/>
      <c r="Q54" s="2"/>
      <c r="R54" s="2"/>
      <c r="S54" s="2"/>
    </row>
    <row r="55" spans="1:19" ht="14.25">
      <c r="A55" s="69"/>
      <c r="B55" s="73"/>
      <c r="C55" s="69"/>
      <c r="D55" s="69"/>
      <c r="E55" s="73"/>
      <c r="F55" s="69"/>
      <c r="G55" s="69"/>
      <c r="H55" s="72"/>
      <c r="I55" s="72"/>
      <c r="J55" s="72"/>
      <c r="K55" s="72"/>
      <c r="Q55" s="2"/>
      <c r="R55" s="2"/>
      <c r="S55" s="2"/>
    </row>
    <row r="56" spans="1:19" ht="14.25">
      <c r="A56" s="69"/>
      <c r="B56" s="73"/>
      <c r="C56" s="69"/>
      <c r="D56" s="69"/>
      <c r="E56" s="69"/>
      <c r="F56" s="69"/>
      <c r="G56" s="69"/>
      <c r="H56" s="72"/>
      <c r="I56" s="72"/>
      <c r="J56" s="72"/>
      <c r="K56" s="72"/>
      <c r="Q56" s="2"/>
      <c r="R56" s="2"/>
      <c r="S56" s="2"/>
    </row>
    <row r="57" spans="1:19" ht="14.25">
      <c r="A57" s="76"/>
      <c r="B57" s="76"/>
      <c r="C57" s="76"/>
      <c r="D57" s="73"/>
      <c r="E57" s="76"/>
      <c r="F57" s="73"/>
      <c r="G57" s="74"/>
      <c r="H57" s="72"/>
      <c r="I57" s="72"/>
      <c r="J57" s="72"/>
      <c r="K57" s="72"/>
      <c r="Q57" s="2"/>
      <c r="R57" s="2"/>
      <c r="S57" s="2"/>
    </row>
    <row r="58" spans="1:19" ht="14.25">
      <c r="A58" s="69"/>
      <c r="B58" s="69"/>
      <c r="C58" s="69"/>
      <c r="D58" s="69"/>
      <c r="E58" s="69"/>
      <c r="F58" s="69"/>
      <c r="G58" s="69"/>
      <c r="H58" s="72"/>
      <c r="I58" s="72"/>
      <c r="J58" s="72"/>
      <c r="K58" s="72"/>
      <c r="Q58" s="2"/>
      <c r="R58" s="2"/>
      <c r="S58" s="2"/>
    </row>
    <row r="59" spans="1:19" ht="14.25">
      <c r="A59" s="69"/>
      <c r="B59" s="69"/>
      <c r="C59" s="69"/>
      <c r="D59" s="69"/>
      <c r="E59" s="73"/>
      <c r="F59" s="69"/>
      <c r="G59" s="73"/>
      <c r="H59" s="72"/>
      <c r="I59" s="72"/>
      <c r="J59" s="72"/>
      <c r="K59" s="72"/>
      <c r="Q59" s="2"/>
      <c r="R59" s="2"/>
      <c r="S59" s="2"/>
    </row>
    <row r="60" spans="1:19" ht="12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Q60" s="2"/>
      <c r="R60" s="2"/>
      <c r="S60" s="2"/>
    </row>
    <row r="61" spans="1:19" ht="12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Q61" s="2"/>
      <c r="R61" s="2"/>
      <c r="S61" s="2"/>
    </row>
    <row r="62" spans="1:19" ht="12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Q62" s="2"/>
      <c r="R62" s="2"/>
      <c r="S62" s="2"/>
    </row>
    <row r="63" spans="1:19" ht="12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Q63" s="2"/>
      <c r="R63" s="2"/>
      <c r="S63" s="2"/>
    </row>
    <row r="64" spans="17:19" ht="12">
      <c r="Q64" s="2"/>
      <c r="R64" s="2"/>
      <c r="S64" s="2"/>
    </row>
    <row r="65" spans="17:19" ht="12">
      <c r="Q65" s="2"/>
      <c r="R65" s="2"/>
      <c r="S65" s="2"/>
    </row>
    <row r="66" spans="17:19" ht="12">
      <c r="Q66" s="2"/>
      <c r="R66" s="2"/>
      <c r="S66" s="2"/>
    </row>
    <row r="67" spans="17:19" ht="12">
      <c r="Q67" s="2"/>
      <c r="R67" s="2"/>
      <c r="S67" s="2"/>
    </row>
    <row r="68" spans="17:19" ht="12">
      <c r="Q68" s="2"/>
      <c r="R68" s="2"/>
      <c r="S68" s="2"/>
    </row>
    <row r="75" spans="15:16" ht="12">
      <c r="O75" s="10"/>
      <c r="P75" s="10"/>
    </row>
    <row r="76" spans="15:16" ht="12">
      <c r="O76" s="77"/>
      <c r="P76" s="77"/>
    </row>
    <row r="77" spans="15:16" ht="12">
      <c r="O77" s="78"/>
      <c r="P77" s="78"/>
    </row>
    <row r="78" spans="15:16" ht="12">
      <c r="O78" s="78"/>
      <c r="P78" s="78"/>
    </row>
    <row r="79" spans="15:16" ht="12">
      <c r="O79" s="78"/>
      <c r="P79" s="78"/>
    </row>
    <row r="80" spans="15:16" ht="12">
      <c r="O80" s="78"/>
      <c r="P80" s="78"/>
    </row>
    <row r="81" spans="15:16" ht="12">
      <c r="O81" s="78"/>
      <c r="P81" s="78"/>
    </row>
    <row r="83" spans="15:16" ht="12">
      <c r="O83" s="78"/>
      <c r="P83" s="78"/>
    </row>
    <row r="84" spans="15:16" ht="12">
      <c r="O84" s="78"/>
      <c r="P84" s="78"/>
    </row>
    <row r="85" spans="15:16" ht="12">
      <c r="O85" s="78"/>
      <c r="P85" s="78"/>
    </row>
    <row r="86" spans="15:16" ht="12">
      <c r="O86" s="78"/>
      <c r="P86" s="78"/>
    </row>
    <row r="87" spans="15:16" ht="12">
      <c r="O87" s="78"/>
      <c r="P87" s="78"/>
    </row>
    <row r="88" spans="15:16" ht="12">
      <c r="O88" s="78"/>
      <c r="P88" s="78"/>
    </row>
    <row r="89" spans="15:16" ht="12">
      <c r="O89" s="78"/>
      <c r="P89" s="78"/>
    </row>
    <row r="90" spans="15:16" ht="12">
      <c r="O90" s="78"/>
      <c r="P90" s="78"/>
    </row>
    <row r="91" spans="15:16" ht="12">
      <c r="O91" s="78"/>
      <c r="P91" s="78"/>
    </row>
    <row r="92" spans="15:16" ht="12">
      <c r="O92" s="68"/>
      <c r="P92" s="68"/>
    </row>
    <row r="94" spans="15:16" ht="12">
      <c r="O94" s="78"/>
      <c r="P94" s="78"/>
    </row>
    <row r="95" spans="15:16" ht="12">
      <c r="O95" s="78"/>
      <c r="P95" s="78"/>
    </row>
    <row r="96" spans="15:16" ht="12">
      <c r="O96" s="68"/>
      <c r="P96" s="68"/>
    </row>
    <row r="98" spans="15:16" ht="12.75">
      <c r="O98" s="79"/>
      <c r="P98" s="79"/>
    </row>
    <row r="99" spans="15:16" ht="12">
      <c r="O99" s="78"/>
      <c r="P99" s="78"/>
    </row>
    <row r="100" spans="15:16" ht="12">
      <c r="O100" s="78"/>
      <c r="P100" s="78"/>
    </row>
    <row r="101" spans="15:16" ht="12">
      <c r="O101" s="78"/>
      <c r="P101" s="78"/>
    </row>
    <row r="102" spans="15:16" ht="12">
      <c r="O102" s="66"/>
      <c r="P102" s="66"/>
    </row>
    <row r="103" spans="15:16" ht="12">
      <c r="O103" s="78"/>
      <c r="P103" s="78"/>
    </row>
    <row r="104" spans="15:16" ht="12">
      <c r="O104" s="78"/>
      <c r="P104" s="78"/>
    </row>
    <row r="105" spans="15:16" ht="12.75">
      <c r="O105" s="80"/>
      <c r="P105" s="80"/>
    </row>
    <row r="106" spans="15:16" ht="12">
      <c r="O106" s="68"/>
      <c r="P106" s="68"/>
    </row>
    <row r="107" spans="15:16" ht="12">
      <c r="O107" s="66"/>
      <c r="P107" s="66"/>
    </row>
    <row r="108" spans="15:16" ht="12">
      <c r="O108" s="78"/>
      <c r="P108" s="78"/>
    </row>
    <row r="109" spans="15:16" ht="12">
      <c r="O109" s="78"/>
      <c r="P109" s="78"/>
    </row>
    <row r="110" spans="15:16" ht="12">
      <c r="O110" s="78"/>
      <c r="P110" s="78"/>
    </row>
    <row r="111" spans="15:16" ht="12">
      <c r="O111" s="78"/>
      <c r="P111" s="78"/>
    </row>
    <row r="112" spans="15:16" ht="12">
      <c r="O112" s="77"/>
      <c r="P112" s="77"/>
    </row>
    <row r="113" spans="15:16" ht="12">
      <c r="O113" s="78"/>
      <c r="P113" s="78"/>
    </row>
    <row r="114" spans="15:16" ht="12">
      <c r="O114" s="78"/>
      <c r="P114" s="78"/>
    </row>
    <row r="115" spans="15:16" ht="12">
      <c r="O115" s="78"/>
      <c r="P115" s="78"/>
    </row>
    <row r="116" spans="15:16" ht="12">
      <c r="O116" s="78"/>
      <c r="P116" s="78"/>
    </row>
    <row r="117" spans="15:16" ht="12">
      <c r="O117" s="78"/>
      <c r="P117" s="78"/>
    </row>
    <row r="118" spans="15:16" ht="12">
      <c r="O118" s="78"/>
      <c r="P118" s="78"/>
    </row>
    <row r="119" spans="15:16" ht="12">
      <c r="O119" s="78"/>
      <c r="P119" s="78"/>
    </row>
    <row r="120" spans="15:16" ht="12">
      <c r="O120" s="78"/>
      <c r="P120" s="78"/>
    </row>
    <row r="121" spans="15:16" ht="12">
      <c r="O121" s="78"/>
      <c r="P121" s="78"/>
    </row>
    <row r="122" spans="15:16" ht="12">
      <c r="O122" s="78"/>
      <c r="P122" s="78"/>
    </row>
    <row r="123" spans="15:16" ht="12">
      <c r="O123" s="78"/>
      <c r="P123" s="78"/>
    </row>
    <row r="124" spans="15:16" ht="12">
      <c r="O124" s="78"/>
      <c r="P124" s="78"/>
    </row>
    <row r="125" spans="15:16" ht="12">
      <c r="O125" s="78"/>
      <c r="P125" s="78"/>
    </row>
    <row r="126" spans="15:16" ht="12">
      <c r="O126" s="78"/>
      <c r="P126" s="78"/>
    </row>
    <row r="127" spans="15:16" ht="12">
      <c r="O127" s="78"/>
      <c r="P127" s="78"/>
    </row>
    <row r="128" spans="15:16" ht="12.75">
      <c r="O128" s="79"/>
      <c r="P128" s="79"/>
    </row>
    <row r="129" spans="15:16" ht="12">
      <c r="O129" s="78"/>
      <c r="P129" s="78"/>
    </row>
    <row r="130" spans="15:16" ht="12">
      <c r="O130" s="78"/>
      <c r="P130" s="78"/>
    </row>
    <row r="131" spans="15:16" ht="12">
      <c r="O131" s="78"/>
      <c r="P131" s="78"/>
    </row>
    <row r="132" spans="15:16" ht="12">
      <c r="O132" s="78"/>
      <c r="P132" s="78"/>
    </row>
    <row r="133" spans="15:16" ht="12">
      <c r="O133" s="78"/>
      <c r="P133" s="78"/>
    </row>
    <row r="134" spans="15:16" ht="12">
      <c r="O134" s="67"/>
      <c r="P134" s="67"/>
    </row>
    <row r="135" spans="15:16" ht="12">
      <c r="O135" s="67"/>
      <c r="P135" s="67"/>
    </row>
    <row r="136" spans="15:16" ht="12">
      <c r="O136" s="67"/>
      <c r="P136" s="67"/>
    </row>
    <row r="137" spans="15:16" ht="12">
      <c r="O137" s="67"/>
      <c r="P137" s="67"/>
    </row>
    <row r="138" spans="15:16" ht="12">
      <c r="O138" s="67"/>
      <c r="P138" s="67"/>
    </row>
    <row r="139" spans="15:16" ht="12">
      <c r="O139" s="67"/>
      <c r="P139" s="67"/>
    </row>
    <row r="140" spans="15:16" ht="12">
      <c r="O140" s="67"/>
      <c r="P140" s="67"/>
    </row>
    <row r="141" spans="15:16" ht="12">
      <c r="O141" s="67"/>
      <c r="P141" s="67"/>
    </row>
    <row r="142" spans="15:16" ht="12">
      <c r="O142" s="67"/>
      <c r="P142" s="67"/>
    </row>
    <row r="143" spans="15:16" ht="12">
      <c r="O143" s="67"/>
      <c r="P143" s="67"/>
    </row>
    <row r="144" spans="15:16" ht="12">
      <c r="O144" s="67"/>
      <c r="P144" s="67"/>
    </row>
    <row r="145" spans="15:16" ht="12">
      <c r="O145" s="67"/>
      <c r="P145" s="67"/>
    </row>
    <row r="146" spans="15:16" ht="12">
      <c r="O146" s="67"/>
      <c r="P146" s="67"/>
    </row>
    <row r="147" spans="15:16" ht="12">
      <c r="O147" s="67"/>
      <c r="P147" s="67"/>
    </row>
  </sheetData>
  <sheetProtection/>
  <mergeCells count="4">
    <mergeCell ref="A1:N1"/>
    <mergeCell ref="A12:N12"/>
    <mergeCell ref="A24:N24"/>
    <mergeCell ref="A28:N28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scale="5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Alberto Valencia Marín</dc:creator>
  <cp:keywords/>
  <dc:description/>
  <cp:lastModifiedBy>Alberto Olarte</cp:lastModifiedBy>
  <cp:lastPrinted>2019-12-02T19:26:50Z</cp:lastPrinted>
  <dcterms:created xsi:type="dcterms:W3CDTF">2004-12-07T01:27:30Z</dcterms:created>
  <dcterms:modified xsi:type="dcterms:W3CDTF">2020-01-16T01:56:33Z</dcterms:modified>
  <cp:category/>
  <cp:version/>
  <cp:contentType/>
  <cp:contentStatus/>
</cp:coreProperties>
</file>