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9030" activeTab="0"/>
  </bookViews>
  <sheets>
    <sheet name="PRESUPUESTO 2021" sheetId="1" r:id="rId1"/>
    <sheet name="Hoja1" sheetId="2" r:id="rId2"/>
  </sheets>
  <definedNames>
    <definedName name="_xlnm.Print_Area" localSheetId="0">'PRESUPUESTO 2021'!$A$1:$R$39</definedName>
  </definedNames>
  <calcPr fullCalcOnLoad="1"/>
</workbook>
</file>

<file path=xl/comments1.xml><?xml version="1.0" encoding="utf-8"?>
<comments xmlns="http://schemas.openxmlformats.org/spreadsheetml/2006/main">
  <authors>
    <author>Siomara Beltran</author>
  </authors>
  <commentList>
    <comment ref="B7" authorId="0">
      <text>
        <r>
          <rPr>
            <b/>
            <sz val="9"/>
            <rFont val="Tahoma"/>
            <family val="2"/>
          </rPr>
          <t>Siomara Beltran:</t>
        </r>
        <r>
          <rPr>
            <sz val="9"/>
            <rFont val="Tahoma"/>
            <family val="2"/>
          </rPr>
          <t xml:space="preserve">
El SMLV actual es de $ 828.116 *2 * 5, para un incremento de 13,7%</t>
        </r>
      </text>
    </comment>
    <comment ref="C7" authorId="0">
      <text>
        <r>
          <rPr>
            <b/>
            <sz val="9"/>
            <rFont val="Tahoma"/>
            <family val="2"/>
          </rPr>
          <t>Siomara Beltran:</t>
        </r>
        <r>
          <rPr>
            <sz val="9"/>
            <rFont val="Tahoma"/>
            <family val="2"/>
          </rPr>
          <t xml:space="preserve">
El SMLV actual es de $ 828.116 *2 * 5, para un incremento de 13,7%</t>
        </r>
      </text>
    </comment>
    <comment ref="D7" authorId="0">
      <text>
        <r>
          <rPr>
            <b/>
            <sz val="9"/>
            <rFont val="Tahoma"/>
            <family val="2"/>
          </rPr>
          <t>Siomara Beltran:</t>
        </r>
        <r>
          <rPr>
            <sz val="9"/>
            <rFont val="Tahoma"/>
            <family val="2"/>
          </rPr>
          <t xml:space="preserve">
El SMLV actual es de $ 828.116 *2 * 5, para un incremento de 13,7%</t>
        </r>
      </text>
    </comment>
    <comment ref="E7" authorId="0">
      <text>
        <r>
          <rPr>
            <b/>
            <sz val="9"/>
            <rFont val="Tahoma"/>
            <family val="2"/>
          </rPr>
          <t>Siomara Beltran:</t>
        </r>
        <r>
          <rPr>
            <sz val="9"/>
            <rFont val="Tahoma"/>
            <family val="2"/>
          </rPr>
          <t xml:space="preserve">
El SMLV actual es de $ 828.116 *2 * 5, para un incremento de 13,7%</t>
        </r>
      </text>
    </comment>
    <comment ref="F7" authorId="0">
      <text>
        <r>
          <rPr>
            <b/>
            <sz val="9"/>
            <rFont val="Tahoma"/>
            <family val="2"/>
          </rPr>
          <t>Siomara Beltran:</t>
        </r>
        <r>
          <rPr>
            <sz val="9"/>
            <rFont val="Tahoma"/>
            <family val="2"/>
          </rPr>
          <t xml:space="preserve">
El SMLV actual es de $ 828.116 *2 * 5, para un incremento de 13,7%</t>
        </r>
      </text>
    </comment>
    <comment ref="G7" authorId="0">
      <text>
        <r>
          <rPr>
            <b/>
            <sz val="9"/>
            <rFont val="Tahoma"/>
            <family val="2"/>
          </rPr>
          <t>Siomara Beltran:</t>
        </r>
        <r>
          <rPr>
            <sz val="9"/>
            <rFont val="Tahoma"/>
            <family val="2"/>
          </rPr>
          <t xml:space="preserve">
El SMLV actual es de $ 828.116 *2 * 5, para un incremento de 13,7%</t>
        </r>
      </text>
    </comment>
    <comment ref="H7" authorId="0">
      <text>
        <r>
          <rPr>
            <b/>
            <sz val="9"/>
            <rFont val="Tahoma"/>
            <family val="2"/>
          </rPr>
          <t>Siomara Beltran:</t>
        </r>
        <r>
          <rPr>
            <sz val="9"/>
            <rFont val="Tahoma"/>
            <family val="2"/>
          </rPr>
          <t xml:space="preserve">
El SMLV actual es de $ 828.116 *2 * 5, para un incremento de 13,7%</t>
        </r>
      </text>
    </comment>
    <comment ref="I7" authorId="0">
      <text>
        <r>
          <rPr>
            <b/>
            <sz val="9"/>
            <rFont val="Tahoma"/>
            <family val="2"/>
          </rPr>
          <t>Siomara Beltran:</t>
        </r>
        <r>
          <rPr>
            <sz val="9"/>
            <rFont val="Tahoma"/>
            <family val="2"/>
          </rPr>
          <t xml:space="preserve">
El SMLV actual es de $ 828.116 *2 * 5, para un incremento de 13,7%</t>
        </r>
      </text>
    </comment>
    <comment ref="J7" authorId="0">
      <text>
        <r>
          <rPr>
            <b/>
            <sz val="9"/>
            <rFont val="Tahoma"/>
            <family val="2"/>
          </rPr>
          <t>Siomara Beltran:</t>
        </r>
        <r>
          <rPr>
            <sz val="9"/>
            <rFont val="Tahoma"/>
            <family val="2"/>
          </rPr>
          <t xml:space="preserve">
El SMLV actual es de $ 828.116 *2 * 5, para un incremento de 13,7%</t>
        </r>
      </text>
    </comment>
    <comment ref="K7" authorId="0">
      <text>
        <r>
          <rPr>
            <b/>
            <sz val="9"/>
            <rFont val="Tahoma"/>
            <family val="2"/>
          </rPr>
          <t>Siomara Beltran:</t>
        </r>
        <r>
          <rPr>
            <sz val="9"/>
            <rFont val="Tahoma"/>
            <family val="2"/>
          </rPr>
          <t xml:space="preserve">
El SMLV actual es de $ 828.116 *2 * 5, para un incremento de 13,7%</t>
        </r>
      </text>
    </comment>
    <comment ref="L7" authorId="0">
      <text>
        <r>
          <rPr>
            <b/>
            <sz val="9"/>
            <rFont val="Tahoma"/>
            <family val="2"/>
          </rPr>
          <t>Siomara Beltran:</t>
        </r>
        <r>
          <rPr>
            <sz val="9"/>
            <rFont val="Tahoma"/>
            <family val="2"/>
          </rPr>
          <t xml:space="preserve">
El SMLV actual es de $ 828.116 *2 * 5, para un incremento de 13,7%</t>
        </r>
      </text>
    </comment>
    <comment ref="M7" authorId="0">
      <text>
        <r>
          <rPr>
            <b/>
            <sz val="9"/>
            <rFont val="Tahoma"/>
            <family val="2"/>
          </rPr>
          <t>Siomara Beltran:</t>
        </r>
        <r>
          <rPr>
            <sz val="9"/>
            <rFont val="Tahoma"/>
            <family val="2"/>
          </rPr>
          <t xml:space="preserve">
El SMLV actual es de $ 828.116 *2 * 5, para un incremento de 13,7%</t>
        </r>
      </text>
    </comment>
  </commentList>
</comments>
</file>

<file path=xl/sharedStrings.xml><?xml version="1.0" encoding="utf-8"?>
<sst xmlns="http://schemas.openxmlformats.org/spreadsheetml/2006/main" count="62" uniqueCount="55">
  <si>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</si>
  <si>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</si>
  <si>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</si>
  <si>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</si>
  <si>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</si>
  <si>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</si>
  <si>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</si>
  <si>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</si>
  <si>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</si>
  <si>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Subtotal</t>
  </si>
  <si>
    <t>Gastos de viaje</t>
  </si>
  <si>
    <t>Viáticos</t>
  </si>
  <si>
    <t>Tiquetes aéreos</t>
  </si>
  <si>
    <t>Administración</t>
  </si>
  <si>
    <t>Total</t>
  </si>
  <si>
    <t>Acumulado</t>
  </si>
  <si>
    <t>Gastos Fiducia,Arriendo y Administración</t>
  </si>
  <si>
    <t xml:space="preserve"> Gastos Fiducia</t>
  </si>
  <si>
    <t>Energia y Agua</t>
  </si>
  <si>
    <t>Celular</t>
  </si>
  <si>
    <t>SEPT</t>
  </si>
  <si>
    <t>NOVIEMB</t>
  </si>
  <si>
    <t>DICIEMB</t>
  </si>
  <si>
    <t xml:space="preserve">TOTAL </t>
  </si>
  <si>
    <t xml:space="preserve">    ENERO</t>
  </si>
  <si>
    <t xml:space="preserve">    FEBRERO</t>
  </si>
  <si>
    <t xml:space="preserve">    MARZO</t>
  </si>
  <si>
    <t xml:space="preserve">         ABRIL</t>
  </si>
  <si>
    <t xml:space="preserve">     MAYO</t>
  </si>
  <si>
    <t xml:space="preserve">       JUNIO</t>
  </si>
  <si>
    <t xml:space="preserve">  OCTUBRE</t>
  </si>
  <si>
    <t xml:space="preserve">  NOVIEMB</t>
  </si>
  <si>
    <t>Impuestos* 4XMIL</t>
  </si>
  <si>
    <t xml:space="preserve">paraf y prestaciones </t>
  </si>
  <si>
    <t>Aportes**</t>
  </si>
  <si>
    <t>Salario Secretario Técnico</t>
  </si>
  <si>
    <t>Gastos reuniones (Almuerzos y servicio gotomeeting)</t>
  </si>
  <si>
    <t>Equipo de Oficina + mantenimiento página</t>
  </si>
  <si>
    <t>Arriend con iva</t>
  </si>
  <si>
    <t>INCREMENTO (%)</t>
  </si>
  <si>
    <t xml:space="preserve"> Provisiones( prestaciones )</t>
  </si>
  <si>
    <t>TOTAL 2020</t>
  </si>
  <si>
    <t>Mantenimiento y adecuación oficina</t>
  </si>
  <si>
    <t>Salario Asesora jurídica</t>
  </si>
  <si>
    <t>Salario Asesor Técnico</t>
  </si>
  <si>
    <t>Dotación servicios generales y asistente técnico y admon</t>
  </si>
  <si>
    <t>Avisos clasificados</t>
  </si>
  <si>
    <t>Aseo - cafeteria - papeleria</t>
  </si>
  <si>
    <t>Teléfono fijo +Internet</t>
  </si>
  <si>
    <t xml:space="preserve"> Salario Asistente Admon y Financiero</t>
  </si>
  <si>
    <t>Salario servicios generales+ aux transp</t>
  </si>
  <si>
    <t>Salario Asistente técnico+ aux transp</t>
  </si>
  <si>
    <t>TOTAL 2021</t>
  </si>
  <si>
    <t xml:space="preserve">LA CUOTA ANUAL PARA CADA UNO DE LOS TRECE MIEMBROS SERIA DE 119´955.897  DISTRIBUIDO EN TRES CUOTAS DE 39´985.299 PARA UN INCREMENTO DE 1.39 % </t>
  </si>
  <si>
    <t xml:space="preserve">                  PRESUPUESTO  FUNCIONAMIENTO C N O 2021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</si>
</sst>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&quot;$&quot;\ #,##0"/>
    <numFmt numFmtId="183" formatCode="#,##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240A]dddd\,\ d\ &quot;de&quot;\ mmmm\ &quot;de&quot;\ yyyy"/>
    <numFmt numFmtId="189" formatCode="[$-240A]h:mm:ss\ AM/PM"/>
    <numFmt numFmtId="190" formatCode="0.0%"/>
    <numFmt numFmtId="191" formatCode="#,##0_ ;\-#,##0\ "/>
    <numFmt numFmtId="192" formatCode="#,##0.00_ ;[Red]\-#,##0.00\ "/>
    <numFmt numFmtId="193" formatCode="&quot;$&quot;#,##0.00"/>
    <numFmt numFmtId="194" formatCode="0.0000000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38" fontId="5" fillId="0" borderId="16" xfId="49" applyNumberFormat="1" applyFont="1" applyBorder="1" applyAlignment="1">
      <alignment horizontal="right" vertical="center"/>
    </xf>
    <xf numFmtId="38" fontId="7" fillId="34" borderId="17" xfId="49" applyNumberFormat="1" applyFont="1" applyFill="1" applyBorder="1" applyAlignment="1">
      <alignment horizontal="right" vertical="center"/>
    </xf>
    <xf numFmtId="4" fontId="5" fillId="0" borderId="0" xfId="49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5" fillId="35" borderId="15" xfId="0" applyFont="1" applyFill="1" applyBorder="1" applyAlignment="1">
      <alignment horizontal="right" vertical="center" wrapText="1"/>
    </xf>
    <xf numFmtId="38" fontId="7" fillId="36" borderId="17" xfId="49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7" fillId="0" borderId="18" xfId="0" applyFont="1" applyBorder="1" applyAlignment="1">
      <alignment horizontal="right" vertical="center" wrapText="1"/>
    </xf>
    <xf numFmtId="38" fontId="7" fillId="0" borderId="19" xfId="49" applyNumberFormat="1" applyFont="1" applyBorder="1" applyAlignment="1">
      <alignment horizontal="right" vertical="center"/>
    </xf>
    <xf numFmtId="38" fontId="7" fillId="34" borderId="20" xfId="49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/>
    </xf>
    <xf numFmtId="0" fontId="7" fillId="35" borderId="15" xfId="0" applyFont="1" applyFill="1" applyBorder="1" applyAlignment="1">
      <alignment horizontal="right" vertical="center" wrapText="1"/>
    </xf>
    <xf numFmtId="38" fontId="5" fillId="35" borderId="16" xfId="49" applyNumberFormat="1" applyFont="1" applyFill="1" applyBorder="1" applyAlignment="1">
      <alignment horizontal="right" vertical="center"/>
    </xf>
    <xf numFmtId="4" fontId="54" fillId="0" borderId="0" xfId="0" applyNumberFormat="1" applyFont="1" applyFill="1" applyBorder="1" applyAlignment="1">
      <alignment/>
    </xf>
    <xf numFmtId="4" fontId="54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right" vertical="center" wrapText="1"/>
    </xf>
    <xf numFmtId="4" fontId="54" fillId="0" borderId="0" xfId="0" applyNumberFormat="1" applyFont="1" applyAlignment="1">
      <alignment horizontal="right" vertical="center"/>
    </xf>
    <xf numFmtId="0" fontId="55" fillId="35" borderId="21" xfId="0" applyFont="1" applyFill="1" applyBorder="1" applyAlignment="1">
      <alignment horizontal="right" vertical="center" wrapText="1"/>
    </xf>
    <xf numFmtId="38" fontId="5" fillId="36" borderId="17" xfId="49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/>
    </xf>
    <xf numFmtId="38" fontId="7" fillId="36" borderId="20" xfId="49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0" fontId="7" fillId="0" borderId="15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4" fontId="56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 wrapText="1"/>
    </xf>
    <xf numFmtId="3" fontId="5" fillId="35" borderId="22" xfId="0" applyNumberFormat="1" applyFont="1" applyFill="1" applyBorder="1" applyAlignment="1">
      <alignment horizontal="right" vertical="center" wrapText="1"/>
    </xf>
    <xf numFmtId="0" fontId="7" fillId="35" borderId="21" xfId="0" applyFont="1" applyFill="1" applyBorder="1" applyAlignment="1">
      <alignment horizontal="right" vertical="center" wrapText="1"/>
    </xf>
    <xf numFmtId="38" fontId="7" fillId="36" borderId="23" xfId="49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6" fillId="33" borderId="24" xfId="0" applyFont="1" applyFill="1" applyBorder="1" applyAlignment="1">
      <alignment horizontal="right" vertical="center" wrapText="1"/>
    </xf>
    <xf numFmtId="38" fontId="6" fillId="33" borderId="25" xfId="49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33" borderId="15" xfId="0" applyFont="1" applyFill="1" applyBorder="1" applyAlignment="1">
      <alignment horizontal="right" vertical="center" wrapText="1"/>
    </xf>
    <xf numFmtId="182" fontId="6" fillId="33" borderId="22" xfId="0" applyNumberFormat="1" applyFont="1" applyFill="1" applyBorder="1" applyAlignment="1">
      <alignment horizontal="right" vertical="center" wrapText="1"/>
    </xf>
    <xf numFmtId="38" fontId="6" fillId="33" borderId="16" xfId="49" applyNumberFormat="1" applyFont="1" applyFill="1" applyBorder="1" applyAlignment="1">
      <alignment horizontal="right"/>
    </xf>
    <xf numFmtId="3" fontId="6" fillId="33" borderId="22" xfId="0" applyNumberFormat="1" applyFont="1" applyFill="1" applyBorder="1" applyAlignment="1">
      <alignment horizontal="right" vertical="center" wrapText="1"/>
    </xf>
    <xf numFmtId="38" fontId="10" fillId="33" borderId="16" xfId="49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8" fontId="0" fillId="0" borderId="0" xfId="0" applyNumberFormat="1" applyFont="1" applyAlignment="1">
      <alignment vertical="center" wrapText="1"/>
    </xf>
    <xf numFmtId="38" fontId="0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37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93" fontId="49" fillId="0" borderId="0" xfId="0" applyNumberFormat="1" applyFont="1" applyFill="1" applyAlignment="1">
      <alignment/>
    </xf>
    <xf numFmtId="38" fontId="11" fillId="34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 wrapText="1"/>
    </xf>
    <xf numFmtId="38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38" fontId="5" fillId="0" borderId="26" xfId="49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 wrapText="1"/>
    </xf>
    <xf numFmtId="38" fontId="7" fillId="34" borderId="23" xfId="49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4" fontId="57" fillId="0" borderId="0" xfId="0" applyNumberFormat="1" applyFont="1" applyFill="1" applyBorder="1" applyAlignment="1">
      <alignment/>
    </xf>
    <xf numFmtId="4" fontId="58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38" fontId="5" fillId="35" borderId="26" xfId="49" applyNumberFormat="1" applyFont="1" applyFill="1" applyBorder="1" applyAlignment="1">
      <alignment horizontal="right" vertical="center"/>
    </xf>
    <xf numFmtId="0" fontId="7" fillId="35" borderId="27" xfId="0" applyFont="1" applyFill="1" applyBorder="1" applyAlignment="1">
      <alignment horizontal="right" vertical="center" wrapText="1"/>
    </xf>
    <xf numFmtId="38" fontId="5" fillId="35" borderId="28" xfId="49" applyNumberFormat="1" applyFont="1" applyFill="1" applyBorder="1" applyAlignment="1">
      <alignment horizontal="right" vertical="center"/>
    </xf>
    <xf numFmtId="38" fontId="7" fillId="35" borderId="28" xfId="49" applyNumberFormat="1" applyFont="1" applyFill="1" applyBorder="1" applyAlignment="1">
      <alignment horizontal="right" vertical="center"/>
    </xf>
    <xf numFmtId="0" fontId="7" fillId="35" borderId="16" xfId="0" applyFont="1" applyFill="1" applyBorder="1" applyAlignment="1">
      <alignment horizontal="right" vertical="center" wrapText="1"/>
    </xf>
    <xf numFmtId="38" fontId="7" fillId="35" borderId="16" xfId="49" applyNumberFormat="1" applyFont="1" applyFill="1" applyBorder="1" applyAlignment="1">
      <alignment horizontal="right" vertical="center"/>
    </xf>
    <xf numFmtId="38" fontId="7" fillId="36" borderId="16" xfId="49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/>
    </xf>
    <xf numFmtId="4" fontId="59" fillId="0" borderId="0" xfId="0" applyNumberFormat="1" applyFont="1" applyFill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37" borderId="32" xfId="0" applyFont="1" applyFill="1" applyBorder="1" applyAlignment="1">
      <alignment horizontal="right" vertical="center" wrapText="1"/>
    </xf>
    <xf numFmtId="0" fontId="7" fillId="37" borderId="33" xfId="0" applyFont="1" applyFill="1" applyBorder="1" applyAlignment="1">
      <alignment horizontal="righ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4"/>
  <sheetViews>
    <sheetView showGridLines="0" tabSelected="1" zoomScale="90" zoomScaleNormal="90" zoomScalePageLayoutView="0" workbookViewId="0" topLeftCell="A1">
      <selection activeCell="A1" sqref="A1:N1"/>
    </sheetView>
  </sheetViews>
  <sheetFormatPr defaultColWidth="11.421875" defaultRowHeight="12.75"/>
  <cols>
    <col min="1" max="1" width="25.140625" style="1" customWidth="1"/>
    <col min="2" max="2" width="13.421875" style="1" customWidth="1"/>
    <col min="3" max="3" width="17.421875" style="1" customWidth="1"/>
    <col min="4" max="4" width="15.00390625" style="1" customWidth="1"/>
    <col min="5" max="5" width="15.57421875" style="1" customWidth="1"/>
    <col min="6" max="6" width="14.8515625" style="1" customWidth="1"/>
    <col min="7" max="7" width="12.421875" style="1" customWidth="1"/>
    <col min="8" max="8" width="12.00390625" style="1" customWidth="1"/>
    <col min="9" max="9" width="12.7109375" style="1" customWidth="1"/>
    <col min="10" max="10" width="13.28125" style="1" customWidth="1"/>
    <col min="11" max="11" width="15.421875" style="1" customWidth="1"/>
    <col min="12" max="12" width="11.57421875" style="1" customWidth="1"/>
    <col min="13" max="13" width="11.8515625" style="1" customWidth="1"/>
    <col min="14" max="14" width="20.00390625" style="1" customWidth="1"/>
    <col min="15" max="15" width="0.2890625" style="1" hidden="1" customWidth="1"/>
    <col min="16" max="16" width="28.8515625" style="1" hidden="1" customWidth="1"/>
    <col min="17" max="20" width="19.140625" style="1" customWidth="1"/>
    <col min="21" max="21" width="16.140625" style="1" customWidth="1"/>
    <col min="22" max="22" width="17.140625" style="1" customWidth="1"/>
    <col min="23" max="23" width="14.7109375" style="1" bestFit="1" customWidth="1"/>
    <col min="24" max="24" width="18.28125" style="1" customWidth="1"/>
    <col min="25" max="25" width="12.7109375" style="1" customWidth="1"/>
    <col min="26" max="26" width="16.28125" style="1" customWidth="1"/>
    <col min="27" max="16384" width="11.421875" style="1" customWidth="1"/>
  </cols>
  <sheetData>
    <row r="1" spans="1:21" ht="23.25" customHeight="1" thickBot="1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Q1" s="2"/>
      <c r="R1" s="2"/>
      <c r="S1" s="2"/>
      <c r="T1" s="2"/>
      <c r="U1" s="2"/>
    </row>
    <row r="2" spans="1:24" ht="23.25" customHeight="1">
      <c r="A2" s="3"/>
      <c r="B2" s="4" t="s">
        <v>24</v>
      </c>
      <c r="C2" s="4" t="s">
        <v>25</v>
      </c>
      <c r="D2" s="4" t="s">
        <v>26</v>
      </c>
      <c r="E2" s="4" t="s">
        <v>27</v>
      </c>
      <c r="F2" s="4" t="s">
        <v>28</v>
      </c>
      <c r="G2" s="4" t="s">
        <v>29</v>
      </c>
      <c r="H2" s="4" t="s">
        <v>6</v>
      </c>
      <c r="I2" s="4" t="s">
        <v>7</v>
      </c>
      <c r="J2" s="4" t="s">
        <v>20</v>
      </c>
      <c r="K2" s="4" t="s">
        <v>30</v>
      </c>
      <c r="L2" s="4" t="s">
        <v>31</v>
      </c>
      <c r="M2" s="4" t="s">
        <v>22</v>
      </c>
      <c r="N2" s="75" t="s">
        <v>52</v>
      </c>
      <c r="Q2" s="5" t="s">
        <v>41</v>
      </c>
      <c r="R2" s="5" t="s">
        <v>39</v>
      </c>
      <c r="S2" s="5"/>
      <c r="T2" s="5"/>
      <c r="U2" s="5"/>
      <c r="V2" s="5"/>
      <c r="W2" s="5"/>
      <c r="X2" s="5"/>
    </row>
    <row r="3" spans="1:21" s="10" customFormat="1" ht="18.75" customHeight="1" hidden="1" thickBot="1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8" t="s">
        <v>6</v>
      </c>
      <c r="I3" s="8" t="s">
        <v>7</v>
      </c>
      <c r="J3" s="8" t="s">
        <v>20</v>
      </c>
      <c r="K3" s="8" t="s">
        <v>8</v>
      </c>
      <c r="L3" s="8" t="s">
        <v>21</v>
      </c>
      <c r="M3" s="8" t="s">
        <v>22</v>
      </c>
      <c r="N3" s="9" t="s">
        <v>23</v>
      </c>
      <c r="Q3" s="11"/>
      <c r="R3" s="11"/>
      <c r="S3" s="11"/>
      <c r="T3" s="11"/>
      <c r="U3" s="11"/>
    </row>
    <row r="4" spans="1:24" ht="27" customHeight="1">
      <c r="A4" s="12" t="s">
        <v>35</v>
      </c>
      <c r="B4" s="13">
        <f>26456079*1.04</f>
        <v>27514322.16</v>
      </c>
      <c r="C4" s="13">
        <f aca="true" t="shared" si="0" ref="C4:M4">26456079*1.04</f>
        <v>27514322.16</v>
      </c>
      <c r="D4" s="13">
        <f t="shared" si="0"/>
        <v>27514322.16</v>
      </c>
      <c r="E4" s="13">
        <f t="shared" si="0"/>
        <v>27514322.16</v>
      </c>
      <c r="F4" s="13">
        <f t="shared" si="0"/>
        <v>27514322.16</v>
      </c>
      <c r="G4" s="13">
        <f t="shared" si="0"/>
        <v>27514322.16</v>
      </c>
      <c r="H4" s="13">
        <f t="shared" si="0"/>
        <v>27514322.16</v>
      </c>
      <c r="I4" s="13">
        <f t="shared" si="0"/>
        <v>27514322.16</v>
      </c>
      <c r="J4" s="13">
        <f t="shared" si="0"/>
        <v>27514322.16</v>
      </c>
      <c r="K4" s="13">
        <f t="shared" si="0"/>
        <v>27514322.16</v>
      </c>
      <c r="L4" s="13">
        <f t="shared" si="0"/>
        <v>27514322.16</v>
      </c>
      <c r="M4" s="13">
        <f t="shared" si="0"/>
        <v>27514322.16</v>
      </c>
      <c r="N4" s="14">
        <f aca="true" t="shared" si="1" ref="N4:N9">SUM(B4:M4)</f>
        <v>330171865.9200001</v>
      </c>
      <c r="Q4" s="14">
        <v>317472947</v>
      </c>
      <c r="R4" s="76">
        <f aca="true" t="shared" si="2" ref="R4:R11">(N4-Q4)/Q4*100</f>
        <v>4.000000327586991</v>
      </c>
      <c r="S4" s="84"/>
      <c r="T4" s="15"/>
      <c r="U4" s="17"/>
      <c r="V4" s="18"/>
      <c r="W4" s="16"/>
      <c r="X4" s="16"/>
    </row>
    <row r="5" spans="1:24" ht="27" customHeight="1">
      <c r="A5" s="19" t="s">
        <v>49</v>
      </c>
      <c r="B5" s="13">
        <f>3166228*1.04</f>
        <v>3292877.12</v>
      </c>
      <c r="C5" s="13">
        <f aca="true" t="shared" si="3" ref="C5:M5">3166228*1.04</f>
        <v>3292877.12</v>
      </c>
      <c r="D5" s="13">
        <f t="shared" si="3"/>
        <v>3292877.12</v>
      </c>
      <c r="E5" s="13">
        <f t="shared" si="3"/>
        <v>3292877.12</v>
      </c>
      <c r="F5" s="13">
        <f t="shared" si="3"/>
        <v>3292877.12</v>
      </c>
      <c r="G5" s="13">
        <f t="shared" si="3"/>
        <v>3292877.12</v>
      </c>
      <c r="H5" s="13">
        <f t="shared" si="3"/>
        <v>3292877.12</v>
      </c>
      <c r="I5" s="13">
        <f t="shared" si="3"/>
        <v>3292877.12</v>
      </c>
      <c r="J5" s="13">
        <f t="shared" si="3"/>
        <v>3292877.12</v>
      </c>
      <c r="K5" s="13">
        <f t="shared" si="3"/>
        <v>3292877.12</v>
      </c>
      <c r="L5" s="13">
        <f t="shared" si="3"/>
        <v>3292877.12</v>
      </c>
      <c r="M5" s="13">
        <f t="shared" si="3"/>
        <v>3292877.12</v>
      </c>
      <c r="N5" s="20">
        <f t="shared" si="1"/>
        <v>39514525.440000005</v>
      </c>
      <c r="Q5" s="20">
        <v>37994740</v>
      </c>
      <c r="R5" s="76">
        <f t="shared" si="2"/>
        <v>3.999989051116036</v>
      </c>
      <c r="S5" s="84"/>
      <c r="T5" s="15"/>
      <c r="U5" s="17"/>
      <c r="V5" s="21"/>
      <c r="W5" s="16"/>
      <c r="X5" s="16"/>
    </row>
    <row r="6" spans="1:24" ht="12.75">
      <c r="A6" s="19" t="s">
        <v>43</v>
      </c>
      <c r="B6" s="13">
        <f>21789278*1.04</f>
        <v>22660849.12</v>
      </c>
      <c r="C6" s="13">
        <f aca="true" t="shared" si="4" ref="C6:M6">21789278*1.04</f>
        <v>22660849.12</v>
      </c>
      <c r="D6" s="13">
        <f t="shared" si="4"/>
        <v>22660849.12</v>
      </c>
      <c r="E6" s="13">
        <f t="shared" si="4"/>
        <v>22660849.12</v>
      </c>
      <c r="F6" s="13">
        <f t="shared" si="4"/>
        <v>22660849.12</v>
      </c>
      <c r="G6" s="13">
        <f t="shared" si="4"/>
        <v>22660849.12</v>
      </c>
      <c r="H6" s="13">
        <f t="shared" si="4"/>
        <v>22660849.12</v>
      </c>
      <c r="I6" s="13">
        <f t="shared" si="4"/>
        <v>22660849.12</v>
      </c>
      <c r="J6" s="13">
        <f t="shared" si="4"/>
        <v>22660849.12</v>
      </c>
      <c r="K6" s="13">
        <f t="shared" si="4"/>
        <v>22660849.12</v>
      </c>
      <c r="L6" s="13">
        <f t="shared" si="4"/>
        <v>22660849.12</v>
      </c>
      <c r="M6" s="13">
        <f t="shared" si="4"/>
        <v>22660849.12</v>
      </c>
      <c r="N6" s="20">
        <f t="shared" si="1"/>
        <v>271930189.44</v>
      </c>
      <c r="Q6" s="20">
        <v>261471341</v>
      </c>
      <c r="R6" s="76">
        <f t="shared" si="2"/>
        <v>3.999998011254319</v>
      </c>
      <c r="S6" s="84"/>
      <c r="T6" s="15"/>
      <c r="U6" s="17"/>
      <c r="V6" s="21"/>
      <c r="W6" s="16"/>
      <c r="X6" s="16"/>
    </row>
    <row r="7" spans="1:24" ht="25.5">
      <c r="A7" s="12" t="s">
        <v>51</v>
      </c>
      <c r="B7" s="13">
        <f>1858460*1.04</f>
        <v>1932798.4000000001</v>
      </c>
      <c r="C7" s="13">
        <f aca="true" t="shared" si="5" ref="C7:M7">1858460*1.04</f>
        <v>1932798.4000000001</v>
      </c>
      <c r="D7" s="13">
        <f t="shared" si="5"/>
        <v>1932798.4000000001</v>
      </c>
      <c r="E7" s="13">
        <f t="shared" si="5"/>
        <v>1932798.4000000001</v>
      </c>
      <c r="F7" s="13">
        <f t="shared" si="5"/>
        <v>1932798.4000000001</v>
      </c>
      <c r="G7" s="13">
        <f t="shared" si="5"/>
        <v>1932798.4000000001</v>
      </c>
      <c r="H7" s="13">
        <f t="shared" si="5"/>
        <v>1932798.4000000001</v>
      </c>
      <c r="I7" s="13">
        <f t="shared" si="5"/>
        <v>1932798.4000000001</v>
      </c>
      <c r="J7" s="13">
        <f t="shared" si="5"/>
        <v>1932798.4000000001</v>
      </c>
      <c r="K7" s="13">
        <f t="shared" si="5"/>
        <v>1932798.4000000001</v>
      </c>
      <c r="L7" s="13">
        <f t="shared" si="5"/>
        <v>1932798.4000000001</v>
      </c>
      <c r="M7" s="13">
        <f t="shared" si="5"/>
        <v>1932798.4000000001</v>
      </c>
      <c r="N7" s="20">
        <f t="shared" si="1"/>
        <v>23193580.799999997</v>
      </c>
      <c r="Q7" s="20">
        <v>22301520</v>
      </c>
      <c r="R7" s="76">
        <f t="shared" si="2"/>
        <v>3.9999999999999867</v>
      </c>
      <c r="S7" s="84"/>
      <c r="T7" s="15"/>
      <c r="U7" s="17"/>
      <c r="V7" s="18"/>
      <c r="W7" s="18"/>
      <c r="X7" s="16"/>
    </row>
    <row r="8" spans="1:24" ht="12.75">
      <c r="A8" s="12" t="s">
        <v>44</v>
      </c>
      <c r="B8" s="13">
        <f>17848386*1.04</f>
        <v>18562321.44</v>
      </c>
      <c r="C8" s="13">
        <f aca="true" t="shared" si="6" ref="C8:M8">17848386*1.04</f>
        <v>18562321.44</v>
      </c>
      <c r="D8" s="13">
        <f t="shared" si="6"/>
        <v>18562321.44</v>
      </c>
      <c r="E8" s="13">
        <f t="shared" si="6"/>
        <v>18562321.44</v>
      </c>
      <c r="F8" s="13">
        <f t="shared" si="6"/>
        <v>18562321.44</v>
      </c>
      <c r="G8" s="13">
        <f t="shared" si="6"/>
        <v>18562321.44</v>
      </c>
      <c r="H8" s="13">
        <f t="shared" si="6"/>
        <v>18562321.44</v>
      </c>
      <c r="I8" s="13">
        <f t="shared" si="6"/>
        <v>18562321.44</v>
      </c>
      <c r="J8" s="13">
        <f t="shared" si="6"/>
        <v>18562321.44</v>
      </c>
      <c r="K8" s="13">
        <f t="shared" si="6"/>
        <v>18562321.44</v>
      </c>
      <c r="L8" s="13">
        <f t="shared" si="6"/>
        <v>18562321.44</v>
      </c>
      <c r="M8" s="13">
        <f t="shared" si="6"/>
        <v>18562321.44</v>
      </c>
      <c r="N8" s="14">
        <f t="shared" si="1"/>
        <v>222747857.28</v>
      </c>
      <c r="Q8" s="14">
        <v>214180632</v>
      </c>
      <c r="R8" s="76">
        <f t="shared" si="2"/>
        <v>4.000000000000001</v>
      </c>
      <c r="S8" s="84"/>
      <c r="T8" s="15"/>
      <c r="U8" s="17"/>
      <c r="V8" s="21"/>
      <c r="W8" s="16"/>
      <c r="X8" s="21"/>
    </row>
    <row r="9" spans="1:24" ht="25.5">
      <c r="A9" s="78" t="s">
        <v>50</v>
      </c>
      <c r="B9" s="13">
        <f>980657*1.04</f>
        <v>1019883.28</v>
      </c>
      <c r="C9" s="13">
        <f aca="true" t="shared" si="7" ref="C9:M9">980657*1.04</f>
        <v>1019883.28</v>
      </c>
      <c r="D9" s="13">
        <f t="shared" si="7"/>
        <v>1019883.28</v>
      </c>
      <c r="E9" s="13">
        <f t="shared" si="7"/>
        <v>1019883.28</v>
      </c>
      <c r="F9" s="13">
        <f t="shared" si="7"/>
        <v>1019883.28</v>
      </c>
      <c r="G9" s="13">
        <f t="shared" si="7"/>
        <v>1019883.28</v>
      </c>
      <c r="H9" s="13">
        <f t="shared" si="7"/>
        <v>1019883.28</v>
      </c>
      <c r="I9" s="13">
        <f t="shared" si="7"/>
        <v>1019883.28</v>
      </c>
      <c r="J9" s="13">
        <f t="shared" si="7"/>
        <v>1019883.28</v>
      </c>
      <c r="K9" s="13">
        <f t="shared" si="7"/>
        <v>1019883.28</v>
      </c>
      <c r="L9" s="13">
        <f t="shared" si="7"/>
        <v>1019883.28</v>
      </c>
      <c r="M9" s="13">
        <f t="shared" si="7"/>
        <v>1019883.28</v>
      </c>
      <c r="N9" s="79">
        <f t="shared" si="1"/>
        <v>12238599.36</v>
      </c>
      <c r="Q9" s="79">
        <v>11767884</v>
      </c>
      <c r="R9" s="76">
        <f t="shared" si="2"/>
        <v>3.999999999999995</v>
      </c>
      <c r="S9" s="84"/>
      <c r="T9" s="15"/>
      <c r="U9" s="17"/>
      <c r="V9" s="21"/>
      <c r="W9" s="16"/>
      <c r="X9" s="21"/>
    </row>
    <row r="10" spans="1:24" ht="25.5">
      <c r="A10" s="78" t="s">
        <v>45</v>
      </c>
      <c r="B10" s="77">
        <v>0</v>
      </c>
      <c r="C10" s="77">
        <v>0</v>
      </c>
      <c r="D10" s="77">
        <v>0</v>
      </c>
      <c r="E10" s="77">
        <v>1050000</v>
      </c>
      <c r="F10" s="77">
        <v>0</v>
      </c>
      <c r="G10" s="77">
        <v>0</v>
      </c>
      <c r="H10" s="77">
        <v>0</v>
      </c>
      <c r="I10" s="77">
        <v>1050000</v>
      </c>
      <c r="J10" s="77">
        <v>0</v>
      </c>
      <c r="K10" s="77">
        <v>0</v>
      </c>
      <c r="L10" s="77">
        <v>0</v>
      </c>
      <c r="M10" s="77">
        <v>1050000</v>
      </c>
      <c r="N10" s="79">
        <f>SUM(B10:M10)</f>
        <v>3150000</v>
      </c>
      <c r="Q10" s="79">
        <v>3150000</v>
      </c>
      <c r="R10" s="76">
        <f t="shared" si="2"/>
        <v>0</v>
      </c>
      <c r="S10" s="84"/>
      <c r="T10" s="15"/>
      <c r="U10" s="17"/>
      <c r="V10" s="21"/>
      <c r="W10" s="16"/>
      <c r="X10" s="21"/>
    </row>
    <row r="11" spans="1:24" ht="13.5" thickBot="1">
      <c r="A11" s="22" t="s">
        <v>9</v>
      </c>
      <c r="B11" s="23">
        <f aca="true" t="shared" si="8" ref="B11:N11">SUM(B4:B10)</f>
        <v>74983051.52000001</v>
      </c>
      <c r="C11" s="23">
        <f t="shared" si="8"/>
        <v>74983051.52000001</v>
      </c>
      <c r="D11" s="23">
        <f t="shared" si="8"/>
        <v>74983051.52000001</v>
      </c>
      <c r="E11" s="23">
        <f t="shared" si="8"/>
        <v>76033051.52000001</v>
      </c>
      <c r="F11" s="23">
        <f t="shared" si="8"/>
        <v>74983051.52000001</v>
      </c>
      <c r="G11" s="23">
        <f t="shared" si="8"/>
        <v>74983051.52000001</v>
      </c>
      <c r="H11" s="23">
        <f t="shared" si="8"/>
        <v>74983051.52000001</v>
      </c>
      <c r="I11" s="23">
        <f t="shared" si="8"/>
        <v>76033051.52000001</v>
      </c>
      <c r="J11" s="23">
        <f t="shared" si="8"/>
        <v>74983051.52000001</v>
      </c>
      <c r="K11" s="23">
        <f t="shared" si="8"/>
        <v>74983051.52000001</v>
      </c>
      <c r="L11" s="23">
        <f t="shared" si="8"/>
        <v>74983051.52000001</v>
      </c>
      <c r="M11" s="23">
        <f t="shared" si="8"/>
        <v>76033051.52000001</v>
      </c>
      <c r="N11" s="24">
        <f t="shared" si="8"/>
        <v>902946618.24</v>
      </c>
      <c r="Q11" s="24">
        <f>SUM(Q4:Q10)</f>
        <v>868339064</v>
      </c>
      <c r="R11" s="76">
        <f t="shared" si="2"/>
        <v>3.985488580990525</v>
      </c>
      <c r="S11" s="24"/>
      <c r="T11" s="25"/>
      <c r="U11" s="49"/>
      <c r="V11" s="21"/>
      <c r="W11" s="16"/>
      <c r="X11" s="21"/>
    </row>
    <row r="12" spans="1:22" ht="12.75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Q12" s="27"/>
      <c r="R12" s="16"/>
      <c r="S12" s="16"/>
      <c r="T12" s="16"/>
      <c r="U12" s="32"/>
      <c r="V12" s="21"/>
    </row>
    <row r="13" spans="1:24" ht="12.75">
      <c r="A13" s="28" t="s">
        <v>46</v>
      </c>
      <c r="B13" s="29">
        <v>0</v>
      </c>
      <c r="C13" s="29">
        <v>0</v>
      </c>
      <c r="D13" s="29">
        <v>0</v>
      </c>
      <c r="E13" s="29">
        <f>3900000*1.04</f>
        <v>4056000</v>
      </c>
      <c r="F13" s="29">
        <v>0</v>
      </c>
      <c r="G13" s="29">
        <v>0</v>
      </c>
      <c r="H13" s="29">
        <v>0</v>
      </c>
      <c r="I13" s="29">
        <f>3900000*1.04</f>
        <v>4056000</v>
      </c>
      <c r="J13" s="29">
        <v>0</v>
      </c>
      <c r="K13" s="29">
        <v>0</v>
      </c>
      <c r="L13" s="29">
        <v>0</v>
      </c>
      <c r="M13" s="29">
        <f>3900000*1.04</f>
        <v>4056000</v>
      </c>
      <c r="N13" s="20">
        <f aca="true" t="shared" si="9" ref="N13:N19">SUM(B13:M13)</f>
        <v>12168000</v>
      </c>
      <c r="Q13" s="20">
        <v>11700000</v>
      </c>
      <c r="R13" s="76">
        <f aca="true" t="shared" si="10" ref="R13:R19">(N13-Q13)/Q13*100</f>
        <v>4</v>
      </c>
      <c r="S13" s="84"/>
      <c r="T13" s="16"/>
      <c r="U13" s="80"/>
      <c r="V13" s="21"/>
      <c r="W13" s="84"/>
      <c r="X13" s="32"/>
    </row>
    <row r="14" spans="1:26" ht="25.5">
      <c r="A14" s="33" t="s">
        <v>37</v>
      </c>
      <c r="B14" s="13">
        <v>44000000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0">
        <f t="shared" si="9"/>
        <v>44000000</v>
      </c>
      <c r="Q14" s="20">
        <v>44000000</v>
      </c>
      <c r="R14" s="76">
        <f t="shared" si="10"/>
        <v>0</v>
      </c>
      <c r="S14" s="16"/>
      <c r="T14" s="16"/>
      <c r="U14" s="83"/>
      <c r="V14" s="34"/>
      <c r="W14" s="34"/>
      <c r="X14" s="21"/>
      <c r="Y14" s="21"/>
      <c r="Z14" s="21"/>
    </row>
    <row r="15" spans="1:26" ht="25.5">
      <c r="A15" s="33" t="s">
        <v>42</v>
      </c>
      <c r="B15" s="13"/>
      <c r="C15" s="13">
        <v>0</v>
      </c>
      <c r="D15" s="13">
        <v>5000000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5000000</v>
      </c>
      <c r="K15" s="13">
        <v>0</v>
      </c>
      <c r="L15" s="13">
        <v>0</v>
      </c>
      <c r="M15" s="13">
        <v>0</v>
      </c>
      <c r="N15" s="20">
        <f>SUM(B15:M15)</f>
        <v>10000000</v>
      </c>
      <c r="Q15" s="20">
        <v>10000000</v>
      </c>
      <c r="R15" s="76">
        <f t="shared" si="10"/>
        <v>0</v>
      </c>
      <c r="S15" s="84"/>
      <c r="T15" s="16"/>
      <c r="U15" s="80"/>
      <c r="V15" s="18"/>
      <c r="W15" s="87"/>
      <c r="X15" s="21"/>
      <c r="Y15" s="21"/>
      <c r="Z15" s="21"/>
    </row>
    <row r="16" spans="1:28" ht="12.75">
      <c r="A16" s="33" t="s">
        <v>48</v>
      </c>
      <c r="B16" s="13">
        <f>631200</f>
        <v>631200</v>
      </c>
      <c r="C16" s="13">
        <f aca="true" t="shared" si="11" ref="C16:M16">631200</f>
        <v>631200</v>
      </c>
      <c r="D16" s="13">
        <f t="shared" si="11"/>
        <v>631200</v>
      </c>
      <c r="E16" s="13">
        <f t="shared" si="11"/>
        <v>631200</v>
      </c>
      <c r="F16" s="13">
        <f t="shared" si="11"/>
        <v>631200</v>
      </c>
      <c r="G16" s="13">
        <f t="shared" si="11"/>
        <v>631200</v>
      </c>
      <c r="H16" s="13">
        <f t="shared" si="11"/>
        <v>631200</v>
      </c>
      <c r="I16" s="13">
        <f t="shared" si="11"/>
        <v>631200</v>
      </c>
      <c r="J16" s="13">
        <f t="shared" si="11"/>
        <v>631200</v>
      </c>
      <c r="K16" s="13">
        <f t="shared" si="11"/>
        <v>631200</v>
      </c>
      <c r="L16" s="13">
        <f t="shared" si="11"/>
        <v>631200</v>
      </c>
      <c r="M16" s="13">
        <f t="shared" si="11"/>
        <v>631200</v>
      </c>
      <c r="N16" s="20">
        <f t="shared" si="9"/>
        <v>7574400</v>
      </c>
      <c r="Q16" s="20">
        <v>7574400</v>
      </c>
      <c r="R16" s="76">
        <f t="shared" si="10"/>
        <v>0</v>
      </c>
      <c r="S16" s="84"/>
      <c r="T16" s="16"/>
      <c r="U16" s="80"/>
      <c r="V16" s="21"/>
      <c r="W16" s="31"/>
      <c r="X16" s="21"/>
      <c r="Y16" s="21"/>
      <c r="Z16" s="21"/>
      <c r="AA16" s="21"/>
      <c r="AB16" s="21"/>
    </row>
    <row r="17" spans="1:28" ht="12.75">
      <c r="A17" s="33" t="s">
        <v>19</v>
      </c>
      <c r="B17" s="13">
        <v>668000</v>
      </c>
      <c r="C17" s="13">
        <v>668000</v>
      </c>
      <c r="D17" s="13">
        <v>668000</v>
      </c>
      <c r="E17" s="13">
        <v>668000</v>
      </c>
      <c r="F17" s="13">
        <v>668000</v>
      </c>
      <c r="G17" s="13">
        <v>668000</v>
      </c>
      <c r="H17" s="13">
        <v>668000</v>
      </c>
      <c r="I17" s="13">
        <v>668000</v>
      </c>
      <c r="J17" s="13">
        <v>668000</v>
      </c>
      <c r="K17" s="13">
        <v>668000</v>
      </c>
      <c r="L17" s="13">
        <v>668000</v>
      </c>
      <c r="M17" s="13">
        <v>668000</v>
      </c>
      <c r="N17" s="20">
        <f t="shared" si="9"/>
        <v>8016000</v>
      </c>
      <c r="Q17" s="20">
        <v>8016000</v>
      </c>
      <c r="R17" s="76">
        <f t="shared" si="10"/>
        <v>0</v>
      </c>
      <c r="S17" s="84"/>
      <c r="T17" s="16"/>
      <c r="U17" s="80"/>
      <c r="V17" s="21"/>
      <c r="W17" s="31"/>
      <c r="X17" s="21"/>
      <c r="Y17" s="21"/>
      <c r="Z17" s="21"/>
      <c r="AA17" s="21"/>
      <c r="AB17" s="21"/>
    </row>
    <row r="18" spans="1:28" ht="12.75">
      <c r="A18" s="33" t="s">
        <v>47</v>
      </c>
      <c r="B18" s="29">
        <v>100000</v>
      </c>
      <c r="C18" s="29">
        <v>100000</v>
      </c>
      <c r="D18" s="29">
        <v>100000</v>
      </c>
      <c r="E18" s="29">
        <v>100000</v>
      </c>
      <c r="F18" s="29">
        <v>100000</v>
      </c>
      <c r="G18" s="29">
        <v>100000</v>
      </c>
      <c r="H18" s="29">
        <v>400000</v>
      </c>
      <c r="I18" s="29">
        <v>400000</v>
      </c>
      <c r="J18" s="29">
        <v>400000</v>
      </c>
      <c r="K18" s="29">
        <v>400000</v>
      </c>
      <c r="L18" s="29">
        <v>400000</v>
      </c>
      <c r="M18" s="29">
        <v>400000</v>
      </c>
      <c r="N18" s="20">
        <f t="shared" si="9"/>
        <v>3000000</v>
      </c>
      <c r="Q18" s="20">
        <v>4800000</v>
      </c>
      <c r="R18" s="76">
        <f t="shared" si="10"/>
        <v>-37.5</v>
      </c>
      <c r="S18" s="16"/>
      <c r="T18" s="16"/>
      <c r="U18" s="32"/>
      <c r="V18" s="21"/>
      <c r="W18" s="21"/>
      <c r="X18" s="21"/>
      <c r="Y18" s="21"/>
      <c r="Z18" s="21"/>
      <c r="AA18" s="21"/>
      <c r="AB18" s="21"/>
    </row>
    <row r="19" spans="1:28" ht="25.5">
      <c r="A19" s="35" t="s">
        <v>36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f aca="true" t="shared" si="12" ref="H19:M19">11193649*1.04</f>
        <v>11641394.96</v>
      </c>
      <c r="I19" s="13">
        <f t="shared" si="12"/>
        <v>11641394.96</v>
      </c>
      <c r="J19" s="13">
        <f t="shared" si="12"/>
        <v>11641394.96</v>
      </c>
      <c r="K19" s="13">
        <f t="shared" si="12"/>
        <v>11641394.96</v>
      </c>
      <c r="L19" s="13">
        <f t="shared" si="12"/>
        <v>11641394.96</v>
      </c>
      <c r="M19" s="13">
        <f t="shared" si="12"/>
        <v>11641394.96</v>
      </c>
      <c r="N19" s="36">
        <f t="shared" si="9"/>
        <v>69848369.76</v>
      </c>
      <c r="Q19" s="36">
        <v>134323783</v>
      </c>
      <c r="R19" s="76">
        <f t="shared" si="10"/>
        <v>-47.99999806437852</v>
      </c>
      <c r="S19" s="84"/>
      <c r="T19" s="37"/>
      <c r="U19" s="80"/>
      <c r="V19" s="21"/>
      <c r="W19" s="80"/>
      <c r="X19" s="21"/>
      <c r="Y19" s="21"/>
      <c r="Z19" s="21"/>
      <c r="AA19" s="21"/>
      <c r="AB19" s="21"/>
    </row>
    <row r="20" spans="1:28" ht="13.5" thickBot="1">
      <c r="A20" s="22" t="s">
        <v>9</v>
      </c>
      <c r="B20" s="23">
        <f aca="true" t="shared" si="13" ref="B20:N20">SUM(B13:B19)</f>
        <v>45399200</v>
      </c>
      <c r="C20" s="23">
        <f t="shared" si="13"/>
        <v>1399200</v>
      </c>
      <c r="D20" s="23">
        <f t="shared" si="13"/>
        <v>6399200</v>
      </c>
      <c r="E20" s="23">
        <f t="shared" si="13"/>
        <v>5455200</v>
      </c>
      <c r="F20" s="23">
        <f t="shared" si="13"/>
        <v>1399200</v>
      </c>
      <c r="G20" s="23">
        <f t="shared" si="13"/>
        <v>1399200</v>
      </c>
      <c r="H20" s="23">
        <f t="shared" si="13"/>
        <v>13340594.96</v>
      </c>
      <c r="I20" s="23">
        <f t="shared" si="13"/>
        <v>17396594.96</v>
      </c>
      <c r="J20" s="23">
        <f t="shared" si="13"/>
        <v>18340594.96</v>
      </c>
      <c r="K20" s="23">
        <f t="shared" si="13"/>
        <v>13340594.96</v>
      </c>
      <c r="L20" s="23">
        <f t="shared" si="13"/>
        <v>13340594.96</v>
      </c>
      <c r="M20" s="23">
        <f t="shared" si="13"/>
        <v>17396594.96</v>
      </c>
      <c r="N20" s="38">
        <f t="shared" si="13"/>
        <v>154606769.76</v>
      </c>
      <c r="Q20" s="38">
        <f>SUM(Q13:Q19)</f>
        <v>220414183</v>
      </c>
      <c r="R20" s="76">
        <f>(N20-Q20)/Q20*100</f>
        <v>-29.856251691389573</v>
      </c>
      <c r="S20" s="86"/>
      <c r="T20" s="26"/>
      <c r="U20" s="39"/>
      <c r="V20" s="40"/>
      <c r="W20" s="41"/>
      <c r="X20" s="21"/>
      <c r="Y20" s="21"/>
      <c r="Z20" s="21"/>
      <c r="AA20" s="21"/>
      <c r="AB20" s="21"/>
    </row>
    <row r="21" spans="1:28" ht="12.75">
      <c r="A21" s="100" t="s">
        <v>10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Q21" s="27"/>
      <c r="R21" s="32"/>
      <c r="S21" s="32"/>
      <c r="T21" s="32"/>
      <c r="U21" s="32"/>
      <c r="V21" s="21"/>
      <c r="X21" s="21"/>
      <c r="Y21" s="21"/>
      <c r="Z21" s="21"/>
      <c r="AA21" s="21"/>
      <c r="AB21" s="21"/>
    </row>
    <row r="22" spans="1:28" ht="12.75">
      <c r="A22" s="42" t="s">
        <v>11</v>
      </c>
      <c r="B22" s="43"/>
      <c r="C22" s="13"/>
      <c r="D22" s="13"/>
      <c r="E22" s="13"/>
      <c r="F22" s="13"/>
      <c r="G22" s="13"/>
      <c r="H22" s="13"/>
      <c r="I22" s="13">
        <f>755634*1.06</f>
        <v>800972.04</v>
      </c>
      <c r="J22" s="13"/>
      <c r="K22" s="13">
        <f>755634*1.06</f>
        <v>800972.04</v>
      </c>
      <c r="L22" s="13"/>
      <c r="M22" s="13"/>
      <c r="N22" s="20">
        <f>SUM(B22:M22)</f>
        <v>1601944.08</v>
      </c>
      <c r="Q22" s="20">
        <v>4004860</v>
      </c>
      <c r="R22" s="76">
        <f>(N22-Q22)/Q22*100</f>
        <v>-59.99999800242705</v>
      </c>
      <c r="S22" s="84"/>
      <c r="T22" s="32"/>
      <c r="U22" s="32"/>
      <c r="V22" s="21"/>
      <c r="W22" s="84"/>
      <c r="X22" s="21"/>
      <c r="Y22" s="21"/>
      <c r="Z22" s="21"/>
      <c r="AA22" s="21"/>
      <c r="AB22" s="21"/>
    </row>
    <row r="23" spans="1:28" ht="12.75">
      <c r="A23" s="42" t="s">
        <v>12</v>
      </c>
      <c r="B23" s="43"/>
      <c r="C23" s="13"/>
      <c r="D23" s="13"/>
      <c r="E23" s="13"/>
      <c r="F23" s="13"/>
      <c r="G23" s="13"/>
      <c r="H23" s="13"/>
      <c r="I23" s="13">
        <f>755634*1.06</f>
        <v>800972.04</v>
      </c>
      <c r="J23" s="13"/>
      <c r="K23" s="13">
        <f>755634*1.06</f>
        <v>800972.04</v>
      </c>
      <c r="L23" s="13"/>
      <c r="M23" s="13"/>
      <c r="N23" s="20">
        <f>SUM(B23:M23)</f>
        <v>1601944.08</v>
      </c>
      <c r="Q23" s="20">
        <v>4004860</v>
      </c>
      <c r="R23" s="76">
        <f>(N23-Q23)/Q23*100</f>
        <v>-59.99999800242705</v>
      </c>
      <c r="S23" s="84"/>
      <c r="T23" s="32"/>
      <c r="U23" s="32"/>
      <c r="V23" s="31"/>
      <c r="W23" s="21"/>
      <c r="X23" s="21"/>
      <c r="Y23" s="21"/>
      <c r="Z23" s="21"/>
      <c r="AA23" s="21"/>
      <c r="AB23" s="21"/>
    </row>
    <row r="24" spans="1:28" ht="13.5" thickBot="1">
      <c r="A24" s="22" t="s">
        <v>9</v>
      </c>
      <c r="B24" s="23"/>
      <c r="C24" s="23">
        <f aca="true" t="shared" si="14" ref="C24:N24">SUM(C22:C23)</f>
        <v>0</v>
      </c>
      <c r="D24" s="23">
        <f t="shared" si="14"/>
        <v>0</v>
      </c>
      <c r="E24" s="23">
        <f t="shared" si="14"/>
        <v>0</v>
      </c>
      <c r="F24" s="23">
        <f t="shared" si="14"/>
        <v>0</v>
      </c>
      <c r="G24" s="23">
        <f t="shared" si="14"/>
        <v>0</v>
      </c>
      <c r="H24" s="23">
        <f t="shared" si="14"/>
        <v>0</v>
      </c>
      <c r="I24" s="23">
        <f t="shared" si="14"/>
        <v>1601944.08</v>
      </c>
      <c r="J24" s="23">
        <f t="shared" si="14"/>
        <v>0</v>
      </c>
      <c r="K24" s="23">
        <f t="shared" si="14"/>
        <v>1601944.08</v>
      </c>
      <c r="L24" s="23">
        <f t="shared" si="14"/>
        <v>0</v>
      </c>
      <c r="M24" s="23">
        <f t="shared" si="14"/>
        <v>0</v>
      </c>
      <c r="N24" s="38">
        <f t="shared" si="14"/>
        <v>3203888.16</v>
      </c>
      <c r="Q24" s="38">
        <f>SUM(Q22:Q23)</f>
        <v>8009720</v>
      </c>
      <c r="R24" s="76">
        <f>(N24-Q24)/Q24*100</f>
        <v>-59.99999800242705</v>
      </c>
      <c r="S24" s="85"/>
      <c r="T24" s="82"/>
      <c r="U24" s="82"/>
      <c r="V24" s="41"/>
      <c r="W24" s="41"/>
      <c r="X24" s="21"/>
      <c r="Y24" s="21"/>
      <c r="Z24" s="21"/>
      <c r="AA24" s="21"/>
      <c r="AB24" s="21"/>
    </row>
    <row r="25" spans="1:28" ht="13.5" customHeight="1">
      <c r="A25" s="100" t="s">
        <v>16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Q25" s="27"/>
      <c r="R25" s="32"/>
      <c r="S25" s="32"/>
      <c r="T25" s="32"/>
      <c r="U25" s="32"/>
      <c r="V25" s="45"/>
      <c r="W25" s="21"/>
      <c r="X25" s="21"/>
      <c r="Y25" s="21"/>
      <c r="Z25" s="21"/>
      <c r="AA25" s="21"/>
      <c r="AB25" s="21"/>
    </row>
    <row r="26" spans="1:28" ht="12.75">
      <c r="A26" s="28" t="s">
        <v>38</v>
      </c>
      <c r="B26" s="46">
        <v>10758244</v>
      </c>
      <c r="C26" s="46">
        <v>10758244</v>
      </c>
      <c r="D26" s="46">
        <v>10758244</v>
      </c>
      <c r="E26" s="46">
        <v>10758244</v>
      </c>
      <c r="F26" s="46">
        <f>10758244*1.052</f>
        <v>11317672.688000001</v>
      </c>
      <c r="G26" s="46">
        <f aca="true" t="shared" si="15" ref="G26:M26">10758244*1.052</f>
        <v>11317672.688000001</v>
      </c>
      <c r="H26" s="46">
        <f t="shared" si="15"/>
        <v>11317672.688000001</v>
      </c>
      <c r="I26" s="46">
        <f t="shared" si="15"/>
        <v>11317672.688000001</v>
      </c>
      <c r="J26" s="46">
        <f t="shared" si="15"/>
        <v>11317672.688000001</v>
      </c>
      <c r="K26" s="46">
        <f t="shared" si="15"/>
        <v>11317672.688000001</v>
      </c>
      <c r="L26" s="46">
        <f t="shared" si="15"/>
        <v>11317672.688000001</v>
      </c>
      <c r="M26" s="46">
        <f t="shared" si="15"/>
        <v>11317672.688000001</v>
      </c>
      <c r="N26" s="20">
        <f>SUM(B26:M26)</f>
        <v>133574357.50399998</v>
      </c>
      <c r="Q26" s="20">
        <v>125920875</v>
      </c>
      <c r="R26" s="76">
        <f aca="true" t="shared" si="16" ref="R26:R33">(N26-Q26)/Q26*100</f>
        <v>6.078009308623354</v>
      </c>
      <c r="S26" s="84"/>
      <c r="T26" s="32"/>
      <c r="U26" s="80"/>
      <c r="V26" s="31"/>
      <c r="W26" s="31"/>
      <c r="X26" s="21"/>
      <c r="Y26" s="21"/>
      <c r="Z26" s="21"/>
      <c r="AA26" s="21"/>
      <c r="AB26" s="21"/>
    </row>
    <row r="27" spans="1:28" ht="12.75">
      <c r="A27" s="28" t="s">
        <v>13</v>
      </c>
      <c r="B27" s="29">
        <f>1525987*1.04</f>
        <v>1587026.48</v>
      </c>
      <c r="C27" s="29">
        <f aca="true" t="shared" si="17" ref="C27:M27">1525987*1.04</f>
        <v>1587026.48</v>
      </c>
      <c r="D27" s="29">
        <f t="shared" si="17"/>
        <v>1587026.48</v>
      </c>
      <c r="E27" s="29">
        <f t="shared" si="17"/>
        <v>1587026.48</v>
      </c>
      <c r="F27" s="29">
        <f t="shared" si="17"/>
        <v>1587026.48</v>
      </c>
      <c r="G27" s="29">
        <f t="shared" si="17"/>
        <v>1587026.48</v>
      </c>
      <c r="H27" s="29">
        <f t="shared" si="17"/>
        <v>1587026.48</v>
      </c>
      <c r="I27" s="29">
        <f t="shared" si="17"/>
        <v>1587026.48</v>
      </c>
      <c r="J27" s="29">
        <f t="shared" si="17"/>
        <v>1587026.48</v>
      </c>
      <c r="K27" s="29">
        <f t="shared" si="17"/>
        <v>1587026.48</v>
      </c>
      <c r="L27" s="29">
        <f t="shared" si="17"/>
        <v>1587026.48</v>
      </c>
      <c r="M27" s="29">
        <f t="shared" si="17"/>
        <v>1587026.48</v>
      </c>
      <c r="N27" s="20">
        <f>SUM(B27:M27)</f>
        <v>19044317.76</v>
      </c>
      <c r="Q27" s="20">
        <v>18323847</v>
      </c>
      <c r="R27" s="76">
        <f t="shared" si="16"/>
        <v>3.931875004195361</v>
      </c>
      <c r="S27" s="84"/>
      <c r="T27" s="80"/>
      <c r="U27" s="32"/>
      <c r="V27" s="21"/>
      <c r="W27" s="21"/>
      <c r="X27" s="21"/>
      <c r="Y27" s="21"/>
      <c r="Z27" s="21"/>
      <c r="AA27" s="21"/>
      <c r="AB27" s="21"/>
    </row>
    <row r="28" spans="1:28" ht="12.75">
      <c r="A28" s="28" t="s">
        <v>18</v>
      </c>
      <c r="B28" s="29">
        <v>220000</v>
      </c>
      <c r="C28" s="29">
        <v>220000</v>
      </c>
      <c r="D28" s="29">
        <v>220000</v>
      </c>
      <c r="E28" s="29">
        <v>220000</v>
      </c>
      <c r="F28" s="29">
        <v>220000</v>
      </c>
      <c r="G28" s="29">
        <v>220000</v>
      </c>
      <c r="H28" s="29">
        <f aca="true" t="shared" si="18" ref="H28:M28">450000</f>
        <v>450000</v>
      </c>
      <c r="I28" s="29">
        <f t="shared" si="18"/>
        <v>450000</v>
      </c>
      <c r="J28" s="29">
        <f t="shared" si="18"/>
        <v>450000</v>
      </c>
      <c r="K28" s="29">
        <f t="shared" si="18"/>
        <v>450000</v>
      </c>
      <c r="L28" s="29">
        <f t="shared" si="18"/>
        <v>450000</v>
      </c>
      <c r="M28" s="29">
        <f t="shared" si="18"/>
        <v>450000</v>
      </c>
      <c r="N28" s="20">
        <f>SUM(B28:M28)</f>
        <v>4020000</v>
      </c>
      <c r="Q28" s="20">
        <v>5400000</v>
      </c>
      <c r="R28" s="76">
        <f t="shared" si="16"/>
        <v>-25.555555555555554</v>
      </c>
      <c r="S28" s="84"/>
      <c r="T28" s="32"/>
      <c r="U28" s="32"/>
      <c r="V28" s="21"/>
      <c r="W28" s="21"/>
      <c r="X28" s="21"/>
      <c r="Y28" s="21"/>
      <c r="Z28" s="21"/>
      <c r="AA28" s="21"/>
      <c r="AB28" s="21"/>
    </row>
    <row r="29" spans="1:28" ht="12.75">
      <c r="A29" s="47" t="s">
        <v>17</v>
      </c>
      <c r="B29" s="88">
        <f>5222935*1.04</f>
        <v>5431852.4</v>
      </c>
      <c r="C29" s="88">
        <f aca="true" t="shared" si="19" ref="C29:M29">5222935*1.04</f>
        <v>5431852.4</v>
      </c>
      <c r="D29" s="88">
        <f t="shared" si="19"/>
        <v>5431852.4</v>
      </c>
      <c r="E29" s="88">
        <f t="shared" si="19"/>
        <v>5431852.4</v>
      </c>
      <c r="F29" s="88">
        <f t="shared" si="19"/>
        <v>5431852.4</v>
      </c>
      <c r="G29" s="88">
        <f t="shared" si="19"/>
        <v>5431852.4</v>
      </c>
      <c r="H29" s="88">
        <f t="shared" si="19"/>
        <v>5431852.4</v>
      </c>
      <c r="I29" s="88">
        <f t="shared" si="19"/>
        <v>5431852.4</v>
      </c>
      <c r="J29" s="88">
        <f t="shared" si="19"/>
        <v>5431852.4</v>
      </c>
      <c r="K29" s="88">
        <f t="shared" si="19"/>
        <v>5431852.4</v>
      </c>
      <c r="L29" s="88">
        <f t="shared" si="19"/>
        <v>5431852.4</v>
      </c>
      <c r="M29" s="88">
        <f t="shared" si="19"/>
        <v>5431852.4</v>
      </c>
      <c r="N29" s="48">
        <f>SUM(B29:M29)</f>
        <v>65182228.79999999</v>
      </c>
      <c r="Q29" s="48">
        <v>62675218</v>
      </c>
      <c r="R29" s="76">
        <f t="shared" si="16"/>
        <v>4.000003318696059</v>
      </c>
      <c r="S29" s="84"/>
      <c r="T29" s="32"/>
      <c r="U29" s="80"/>
      <c r="V29" s="31"/>
      <c r="W29" s="31"/>
      <c r="X29" s="21"/>
      <c r="Y29" s="21"/>
      <c r="Z29" s="21"/>
      <c r="AA29" s="21"/>
      <c r="AB29" s="21"/>
    </row>
    <row r="30" spans="1:28" ht="12.75">
      <c r="A30" s="92" t="s">
        <v>9</v>
      </c>
      <c r="B30" s="93">
        <f aca="true" t="shared" si="20" ref="B30:N30">SUM(B26:B29)</f>
        <v>17997122.880000003</v>
      </c>
      <c r="C30" s="93">
        <f t="shared" si="20"/>
        <v>17997122.880000003</v>
      </c>
      <c r="D30" s="93">
        <f t="shared" si="20"/>
        <v>17997122.880000003</v>
      </c>
      <c r="E30" s="93">
        <f t="shared" si="20"/>
        <v>17997122.880000003</v>
      </c>
      <c r="F30" s="93">
        <f t="shared" si="20"/>
        <v>18556551.568000004</v>
      </c>
      <c r="G30" s="93">
        <f t="shared" si="20"/>
        <v>18556551.568000004</v>
      </c>
      <c r="H30" s="93">
        <f t="shared" si="20"/>
        <v>18786551.568000004</v>
      </c>
      <c r="I30" s="93">
        <f t="shared" si="20"/>
        <v>18786551.568000004</v>
      </c>
      <c r="J30" s="93">
        <f t="shared" si="20"/>
        <v>18786551.568000004</v>
      </c>
      <c r="K30" s="93">
        <f t="shared" si="20"/>
        <v>18786551.568000004</v>
      </c>
      <c r="L30" s="93">
        <f t="shared" si="20"/>
        <v>18786551.568000004</v>
      </c>
      <c r="M30" s="93">
        <f t="shared" si="20"/>
        <v>18786551.568000004</v>
      </c>
      <c r="N30" s="94">
        <f t="shared" si="20"/>
        <v>221820904.06399995</v>
      </c>
      <c r="O30" s="95"/>
      <c r="P30" s="95"/>
      <c r="Q30" s="94">
        <f>SUM(Q26:Q29)</f>
        <v>212319940</v>
      </c>
      <c r="R30" s="76">
        <f t="shared" si="16"/>
        <v>4.474833623257406</v>
      </c>
      <c r="S30" s="40"/>
      <c r="T30" s="39"/>
      <c r="U30" s="39"/>
      <c r="V30" s="40"/>
      <c r="W30" s="41"/>
      <c r="X30" s="21"/>
      <c r="Y30" s="21"/>
      <c r="Z30" s="21"/>
      <c r="AA30" s="21"/>
      <c r="AB30" s="21"/>
    </row>
    <row r="31" spans="1:28" ht="12.75">
      <c r="A31" s="92" t="s">
        <v>32</v>
      </c>
      <c r="B31" s="29">
        <f aca="true" t="shared" si="21" ref="B31:M31">(B11+B20+B24+B30+B34)*0.004</f>
        <v>553517.4976</v>
      </c>
      <c r="C31" s="29">
        <f t="shared" si="21"/>
        <v>377517.49760000006</v>
      </c>
      <c r="D31" s="29">
        <f t="shared" si="21"/>
        <v>397517.49760000006</v>
      </c>
      <c r="E31" s="29">
        <f t="shared" si="21"/>
        <v>397941.49760000006</v>
      </c>
      <c r="F31" s="29">
        <f t="shared" si="21"/>
        <v>379755.21235200006</v>
      </c>
      <c r="G31" s="29">
        <f t="shared" si="21"/>
        <v>379755.21235200006</v>
      </c>
      <c r="H31" s="29">
        <f t="shared" si="21"/>
        <v>428440.7921920001</v>
      </c>
      <c r="I31" s="29">
        <f t="shared" si="21"/>
        <v>455272.5685120001</v>
      </c>
      <c r="J31" s="29">
        <f t="shared" si="21"/>
        <v>448440.7921920001</v>
      </c>
      <c r="K31" s="29">
        <f t="shared" si="21"/>
        <v>434848.5685120001</v>
      </c>
      <c r="L31" s="29">
        <f t="shared" si="21"/>
        <v>428440.7921920001</v>
      </c>
      <c r="M31" s="29">
        <f t="shared" si="21"/>
        <v>448864.7921920001</v>
      </c>
      <c r="N31" s="94">
        <f>SUM(B31:M31)</f>
        <v>5130312.720896</v>
      </c>
      <c r="O31" s="95"/>
      <c r="P31" s="95"/>
      <c r="Q31" s="94">
        <v>5176660</v>
      </c>
      <c r="R31" s="76">
        <f t="shared" si="16"/>
        <v>-0.8953124042142996</v>
      </c>
      <c r="S31" s="84"/>
      <c r="T31" s="32"/>
      <c r="U31" s="32"/>
      <c r="V31" s="21"/>
      <c r="W31" s="31"/>
      <c r="X31" s="21"/>
      <c r="Y31" s="21"/>
      <c r="Z31" s="21"/>
      <c r="AA31" s="21"/>
      <c r="AB31" s="21"/>
    </row>
    <row r="32" spans="1:28" ht="12.75">
      <c r="A32" s="92" t="s">
        <v>33</v>
      </c>
      <c r="B32" s="29">
        <f>17249800*1.04</f>
        <v>17939792</v>
      </c>
      <c r="C32" s="29">
        <f aca="true" t="shared" si="22" ref="C32:M32">17249800*1.04</f>
        <v>17939792</v>
      </c>
      <c r="D32" s="29">
        <f t="shared" si="22"/>
        <v>17939792</v>
      </c>
      <c r="E32" s="29">
        <f t="shared" si="22"/>
        <v>17939792</v>
      </c>
      <c r="F32" s="29">
        <f t="shared" si="22"/>
        <v>17939792</v>
      </c>
      <c r="G32" s="29">
        <f t="shared" si="22"/>
        <v>17939792</v>
      </c>
      <c r="H32" s="29">
        <f t="shared" si="22"/>
        <v>17939792</v>
      </c>
      <c r="I32" s="29">
        <f t="shared" si="22"/>
        <v>17939792</v>
      </c>
      <c r="J32" s="29">
        <f t="shared" si="22"/>
        <v>17939792</v>
      </c>
      <c r="K32" s="29">
        <f t="shared" si="22"/>
        <v>17939792</v>
      </c>
      <c r="L32" s="29">
        <f>17249800*1.04</f>
        <v>17939792</v>
      </c>
      <c r="M32" s="29">
        <f t="shared" si="22"/>
        <v>17939792</v>
      </c>
      <c r="N32" s="94">
        <f>SUM(B32:M32)</f>
        <v>215277504</v>
      </c>
      <c r="O32" s="95"/>
      <c r="P32" s="95"/>
      <c r="Q32" s="94">
        <v>206997600</v>
      </c>
      <c r="R32" s="76">
        <f t="shared" si="16"/>
        <v>4</v>
      </c>
      <c r="S32" s="84"/>
      <c r="T32" s="32"/>
      <c r="U32" s="80"/>
      <c r="V32" s="41"/>
      <c r="W32" s="41"/>
      <c r="X32" s="21"/>
      <c r="Y32" s="21"/>
      <c r="Z32" s="21"/>
      <c r="AA32" s="21"/>
      <c r="AB32" s="21"/>
    </row>
    <row r="33" spans="1:28" ht="19.5" customHeight="1">
      <c r="A33" s="92" t="s">
        <v>40</v>
      </c>
      <c r="B33" s="29">
        <f>54269880*1.04</f>
        <v>56440675.2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94">
        <f>SUM(B33:M33)</f>
        <v>56440675.2</v>
      </c>
      <c r="O33" s="95"/>
      <c r="P33" s="95"/>
      <c r="Q33" s="94">
        <v>54269880</v>
      </c>
      <c r="R33" s="76">
        <f t="shared" si="16"/>
        <v>4.000000000000005</v>
      </c>
      <c r="S33" s="84"/>
      <c r="T33" s="17"/>
      <c r="U33" s="81"/>
      <c r="V33" s="50"/>
      <c r="W33" s="50"/>
      <c r="X33" s="21"/>
      <c r="Y33" s="21"/>
      <c r="Z33" s="21"/>
      <c r="AA33" s="21"/>
      <c r="AB33" s="21"/>
    </row>
    <row r="34" spans="1:28" ht="13.5" thickBot="1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1"/>
      <c r="Q34" s="96"/>
      <c r="R34" s="32"/>
      <c r="S34" s="32"/>
      <c r="T34" s="82"/>
      <c r="U34" s="39"/>
      <c r="V34" s="21"/>
      <c r="W34" s="21"/>
      <c r="X34" s="21"/>
      <c r="Y34" s="21"/>
      <c r="Z34" s="21"/>
      <c r="AA34" s="21"/>
      <c r="AB34" s="21"/>
    </row>
    <row r="35" spans="1:28" ht="12.75">
      <c r="A35" s="51" t="s">
        <v>14</v>
      </c>
      <c r="B35" s="52">
        <f aca="true" t="shared" si="23" ref="B35:M35">+B11+B20+B24+B30+B31+B32+B33+B34</f>
        <v>213313359.09759998</v>
      </c>
      <c r="C35" s="52">
        <f t="shared" si="23"/>
        <v>112696683.89760001</v>
      </c>
      <c r="D35" s="52">
        <f t="shared" si="23"/>
        <v>117716683.89760001</v>
      </c>
      <c r="E35" s="52">
        <f t="shared" si="23"/>
        <v>117823107.89760001</v>
      </c>
      <c r="F35" s="52">
        <f t="shared" si="23"/>
        <v>113258350.300352</v>
      </c>
      <c r="G35" s="52">
        <f t="shared" si="23"/>
        <v>113258350.300352</v>
      </c>
      <c r="H35" s="52">
        <f t="shared" si="23"/>
        <v>125478430.84019202</v>
      </c>
      <c r="I35" s="52">
        <f t="shared" si="23"/>
        <v>132213206.69651201</v>
      </c>
      <c r="J35" s="52">
        <f t="shared" si="23"/>
        <v>130498430.84019202</v>
      </c>
      <c r="K35" s="52">
        <f t="shared" si="23"/>
        <v>127086782.69651201</v>
      </c>
      <c r="L35" s="52">
        <f t="shared" si="23"/>
        <v>125478430.84019202</v>
      </c>
      <c r="M35" s="52">
        <f t="shared" si="23"/>
        <v>130604854.84019202</v>
      </c>
      <c r="N35" s="52">
        <f>SUM(B35:M35)</f>
        <v>1559426672.1448963</v>
      </c>
      <c r="Q35" s="52">
        <v>1538043045</v>
      </c>
      <c r="R35" s="76"/>
      <c r="S35" s="76">
        <f>(N35-Q35)/Q35*100</f>
        <v>1.3903139586640287</v>
      </c>
      <c r="T35" s="39"/>
      <c r="U35" s="44"/>
      <c r="V35" s="40"/>
      <c r="W35" s="41"/>
      <c r="X35" s="21"/>
      <c r="Y35" s="21"/>
      <c r="Z35" s="21"/>
      <c r="AA35" s="21"/>
      <c r="AB35" s="21"/>
    </row>
    <row r="36" spans="1:28" ht="12.75">
      <c r="A36" s="42" t="s">
        <v>15</v>
      </c>
      <c r="B36" s="13"/>
      <c r="C36" s="13">
        <f>+B35+C35</f>
        <v>326010042.9952</v>
      </c>
      <c r="D36" s="13">
        <f aca="true" t="shared" si="24" ref="D36:M36">+C36+D35</f>
        <v>443726726.8928</v>
      </c>
      <c r="E36" s="13">
        <f t="shared" si="24"/>
        <v>561549834.7904</v>
      </c>
      <c r="F36" s="13">
        <f t="shared" si="24"/>
        <v>674808185.090752</v>
      </c>
      <c r="G36" s="13">
        <f t="shared" si="24"/>
        <v>788066535.391104</v>
      </c>
      <c r="H36" s="13">
        <f t="shared" si="24"/>
        <v>913544966.2312961</v>
      </c>
      <c r="I36" s="13">
        <f>+H36+I35</f>
        <v>1045758172.927808</v>
      </c>
      <c r="J36" s="13">
        <f t="shared" si="24"/>
        <v>1176256603.7680001</v>
      </c>
      <c r="K36" s="13">
        <f t="shared" si="24"/>
        <v>1303343386.464512</v>
      </c>
      <c r="L36" s="13">
        <f t="shared" si="24"/>
        <v>1428821817.3047042</v>
      </c>
      <c r="M36" s="13">
        <f t="shared" si="24"/>
        <v>1559426672.1448963</v>
      </c>
      <c r="N36" s="13"/>
      <c r="O36" s="53"/>
      <c r="P36" s="53"/>
      <c r="Q36" s="13"/>
      <c r="R36" s="32"/>
      <c r="S36" s="32"/>
      <c r="T36" s="32"/>
      <c r="U36" s="80"/>
      <c r="V36" s="31"/>
      <c r="W36" s="21"/>
      <c r="X36" s="21"/>
      <c r="Y36" s="21"/>
      <c r="Z36" s="21"/>
      <c r="AA36" s="21"/>
      <c r="AB36" s="21"/>
    </row>
    <row r="37" spans="1:28" ht="20.25">
      <c r="A37" s="54" t="s">
        <v>34</v>
      </c>
      <c r="B37" s="55">
        <f>N35/3</f>
        <v>519808890.7149654</v>
      </c>
      <c r="C37" s="56"/>
      <c r="D37" s="55">
        <f>N35/3</f>
        <v>519808890.7149654</v>
      </c>
      <c r="E37" s="55"/>
      <c r="F37" s="57"/>
      <c r="G37" s="56">
        <f>N35/3</f>
        <v>519808890.7149654</v>
      </c>
      <c r="H37" s="56"/>
      <c r="I37" s="55"/>
      <c r="J37" s="56"/>
      <c r="K37" s="56"/>
      <c r="L37" s="56"/>
      <c r="M37" s="56"/>
      <c r="N37" s="58">
        <f>SUM(B37:M37)</f>
        <v>1559426672.1448963</v>
      </c>
      <c r="O37" s="53"/>
      <c r="P37" s="53"/>
      <c r="Q37" s="27"/>
      <c r="R37" s="76"/>
      <c r="S37" s="76"/>
      <c r="T37" s="39"/>
      <c r="U37" s="32"/>
      <c r="V37" s="40"/>
      <c r="W37" s="21"/>
      <c r="X37" s="21"/>
      <c r="Y37" s="21"/>
      <c r="Z37" s="21"/>
      <c r="AA37" s="21"/>
      <c r="AB37" s="21"/>
    </row>
    <row r="38" spans="1:21" ht="12.75">
      <c r="A38" s="2"/>
      <c r="P38" s="60"/>
      <c r="Q38" s="2"/>
      <c r="R38" s="2"/>
      <c r="S38" s="2"/>
      <c r="T38" s="32"/>
      <c r="U38" s="2"/>
    </row>
    <row r="39" spans="1:21" ht="12.75">
      <c r="A39" s="74" t="s">
        <v>53</v>
      </c>
      <c r="O39" s="10"/>
      <c r="P39" s="60"/>
      <c r="Q39" s="2"/>
      <c r="R39" s="2"/>
      <c r="S39" s="2"/>
      <c r="T39" s="30"/>
      <c r="U39" s="2"/>
    </row>
    <row r="40" spans="16:21" ht="12.75">
      <c r="P40" s="60"/>
      <c r="Q40" s="2"/>
      <c r="R40" s="2"/>
      <c r="S40" s="2"/>
      <c r="T40" s="2"/>
      <c r="U40" s="2"/>
    </row>
    <row r="41" spans="1:21" ht="12.75">
      <c r="A41" s="74"/>
      <c r="K41" s="1">
        <f>N37/13</f>
        <v>119955897.85729972</v>
      </c>
      <c r="O41" s="60"/>
      <c r="Q41" s="2"/>
      <c r="R41" s="2"/>
      <c r="S41" s="2"/>
      <c r="T41" s="2"/>
      <c r="U41" s="2"/>
    </row>
    <row r="42" spans="1:21" ht="12.75">
      <c r="A42" s="74"/>
      <c r="C42" s="74"/>
      <c r="K42" s="1">
        <f>K41/3</f>
        <v>39985299.28576657</v>
      </c>
      <c r="P42" s="60"/>
      <c r="Q42" s="2"/>
      <c r="R42" s="2"/>
      <c r="S42" s="2"/>
      <c r="T42" s="2"/>
      <c r="U42" s="2"/>
    </row>
    <row r="43" spans="17:21" ht="12.75">
      <c r="Q43" s="2"/>
      <c r="R43" s="2"/>
      <c r="S43" s="2"/>
      <c r="T43" s="2"/>
      <c r="U43" s="2"/>
    </row>
    <row r="44" spans="1:21" ht="13.5" customHeight="1">
      <c r="A44" s="62"/>
      <c r="B44" s="62"/>
      <c r="C44" s="62"/>
      <c r="D44" s="62"/>
      <c r="E44" s="63"/>
      <c r="F44" s="63"/>
      <c r="G44" s="64"/>
      <c r="H44" s="65"/>
      <c r="I44" s="65"/>
      <c r="J44" s="65"/>
      <c r="K44" s="65"/>
      <c r="Q44" s="2"/>
      <c r="R44" s="2"/>
      <c r="S44" s="2"/>
      <c r="T44" s="2"/>
      <c r="U44" s="2"/>
    </row>
    <row r="45" spans="1:21" ht="15">
      <c r="A45" s="66"/>
      <c r="B45" s="66"/>
      <c r="C45" s="66"/>
      <c r="D45" s="66"/>
      <c r="E45" s="66"/>
      <c r="F45" s="66"/>
      <c r="G45" s="67"/>
      <c r="H45" s="65"/>
      <c r="I45" s="65"/>
      <c r="J45" s="65"/>
      <c r="K45" s="65"/>
      <c r="Q45" s="2"/>
      <c r="R45" s="2"/>
      <c r="S45" s="2"/>
      <c r="T45" s="2"/>
      <c r="U45" s="2"/>
    </row>
    <row r="46" spans="1:21" ht="15">
      <c r="A46" s="66"/>
      <c r="B46" s="66"/>
      <c r="C46" s="66"/>
      <c r="D46" s="66"/>
      <c r="E46" s="66"/>
      <c r="F46" s="66"/>
      <c r="G46" s="62"/>
      <c r="H46" s="65"/>
      <c r="I46" s="65"/>
      <c r="J46" s="65"/>
      <c r="K46" s="65"/>
      <c r="Q46" s="2"/>
      <c r="R46" s="2"/>
      <c r="S46" s="2"/>
      <c r="T46" s="2"/>
      <c r="U46" s="2"/>
    </row>
    <row r="47" spans="1:21" ht="15">
      <c r="A47" s="66"/>
      <c r="B47" s="66"/>
      <c r="C47" s="66"/>
      <c r="D47" s="66"/>
      <c r="E47" s="66"/>
      <c r="F47" s="66"/>
      <c r="G47" s="67"/>
      <c r="H47" s="65"/>
      <c r="I47" s="65"/>
      <c r="J47" s="65"/>
      <c r="K47" s="65"/>
      <c r="Q47" s="2"/>
      <c r="R47" s="2"/>
      <c r="S47" s="2"/>
      <c r="T47" s="2"/>
      <c r="U47" s="2"/>
    </row>
    <row r="48" spans="1:21" ht="15">
      <c r="A48" s="66"/>
      <c r="B48" s="66"/>
      <c r="C48" s="66"/>
      <c r="D48" s="66"/>
      <c r="E48" s="66"/>
      <c r="F48" s="62"/>
      <c r="G48" s="62"/>
      <c r="H48" s="65"/>
      <c r="I48" s="65"/>
      <c r="J48" s="65"/>
      <c r="K48" s="65"/>
      <c r="Q48" s="2"/>
      <c r="R48" s="2"/>
      <c r="S48" s="2"/>
      <c r="T48" s="2"/>
      <c r="U48" s="2"/>
    </row>
    <row r="49" spans="1:21" ht="15">
      <c r="A49" s="66"/>
      <c r="B49" s="66"/>
      <c r="C49" s="66"/>
      <c r="D49" s="66"/>
      <c r="E49" s="66"/>
      <c r="F49" s="62"/>
      <c r="G49" s="62"/>
      <c r="H49" s="65"/>
      <c r="I49" s="65"/>
      <c r="J49" s="65"/>
      <c r="K49" s="65"/>
      <c r="Q49" s="2"/>
      <c r="R49" s="2"/>
      <c r="S49" s="2"/>
      <c r="T49" s="2"/>
      <c r="U49" s="2"/>
    </row>
    <row r="50" spans="1:21" ht="15">
      <c r="A50" s="62"/>
      <c r="B50" s="68"/>
      <c r="C50" s="62"/>
      <c r="D50" s="62"/>
      <c r="E50" s="68"/>
      <c r="F50" s="62"/>
      <c r="G50" s="62"/>
      <c r="H50" s="65"/>
      <c r="I50" s="65"/>
      <c r="J50" s="65"/>
      <c r="K50" s="65"/>
      <c r="Q50" s="2"/>
      <c r="R50" s="2"/>
      <c r="S50" s="2"/>
      <c r="T50" s="2"/>
      <c r="U50" s="2"/>
    </row>
    <row r="51" spans="1:21" ht="15">
      <c r="A51" s="62"/>
      <c r="B51" s="66"/>
      <c r="C51" s="62"/>
      <c r="D51" s="62"/>
      <c r="E51" s="68"/>
      <c r="F51" s="62"/>
      <c r="G51" s="62"/>
      <c r="H51" s="65"/>
      <c r="I51" s="65"/>
      <c r="J51" s="65"/>
      <c r="K51" s="65"/>
      <c r="Q51" s="2"/>
      <c r="R51" s="2"/>
      <c r="S51" s="2"/>
      <c r="T51" s="2"/>
      <c r="U51" s="2"/>
    </row>
    <row r="52" spans="1:21" ht="15">
      <c r="A52" s="62"/>
      <c r="B52" s="66"/>
      <c r="C52" s="62"/>
      <c r="D52" s="62"/>
      <c r="E52" s="66"/>
      <c r="F52" s="62"/>
      <c r="G52" s="62"/>
      <c r="H52" s="65"/>
      <c r="I52" s="65"/>
      <c r="J52" s="65"/>
      <c r="K52" s="65"/>
      <c r="Q52" s="2"/>
      <c r="R52" s="2"/>
      <c r="S52" s="2"/>
      <c r="T52" s="2"/>
      <c r="U52" s="2"/>
    </row>
    <row r="53" spans="1:21" ht="15">
      <c r="A53" s="62"/>
      <c r="B53" s="66"/>
      <c r="C53" s="62"/>
      <c r="D53" s="62"/>
      <c r="E53" s="62"/>
      <c r="F53" s="62"/>
      <c r="G53" s="62"/>
      <c r="H53" s="65"/>
      <c r="I53" s="65"/>
      <c r="J53" s="65"/>
      <c r="K53" s="65"/>
      <c r="Q53" s="2"/>
      <c r="R53" s="2"/>
      <c r="S53" s="2"/>
      <c r="T53" s="2"/>
      <c r="U53" s="2"/>
    </row>
    <row r="54" spans="1:21" ht="15">
      <c r="A54" s="69"/>
      <c r="B54" s="69"/>
      <c r="C54" s="69"/>
      <c r="D54" s="66"/>
      <c r="E54" s="69"/>
      <c r="F54" s="66"/>
      <c r="G54" s="67"/>
      <c r="H54" s="65"/>
      <c r="I54" s="65"/>
      <c r="J54" s="65"/>
      <c r="K54" s="65"/>
      <c r="Q54" s="2"/>
      <c r="R54" s="2"/>
      <c r="S54" s="2"/>
      <c r="T54" s="2"/>
      <c r="U54" s="2"/>
    </row>
    <row r="55" spans="1:21" ht="15">
      <c r="A55" s="62"/>
      <c r="B55" s="62"/>
      <c r="C55" s="62"/>
      <c r="D55" s="62"/>
      <c r="E55" s="62"/>
      <c r="F55" s="62"/>
      <c r="G55" s="62"/>
      <c r="H55" s="65"/>
      <c r="I55" s="65"/>
      <c r="J55" s="65"/>
      <c r="K55" s="65"/>
      <c r="Q55" s="2"/>
      <c r="R55" s="2"/>
      <c r="S55" s="2"/>
      <c r="T55" s="2"/>
      <c r="U55" s="2"/>
    </row>
    <row r="56" spans="1:21" ht="15">
      <c r="A56" s="62"/>
      <c r="B56" s="62"/>
      <c r="C56" s="62"/>
      <c r="D56" s="62"/>
      <c r="E56" s="66"/>
      <c r="F56" s="62"/>
      <c r="G56" s="66"/>
      <c r="H56" s="65"/>
      <c r="I56" s="65"/>
      <c r="J56" s="65"/>
      <c r="K56" s="65"/>
      <c r="Q56" s="2"/>
      <c r="R56" s="2"/>
      <c r="S56" s="2"/>
      <c r="T56" s="2"/>
      <c r="U56" s="2"/>
    </row>
    <row r="57" spans="1:21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Q57" s="2"/>
      <c r="R57" s="2"/>
      <c r="S57" s="2"/>
      <c r="T57" s="2"/>
      <c r="U57" s="2"/>
    </row>
    <row r="58" spans="1:21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Q58" s="2"/>
      <c r="R58" s="2"/>
      <c r="S58" s="2"/>
      <c r="T58" s="2"/>
      <c r="U58" s="2"/>
    </row>
    <row r="59" spans="1:21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Q59" s="2"/>
      <c r="R59" s="2"/>
      <c r="S59" s="2"/>
      <c r="T59" s="2"/>
      <c r="U59" s="2"/>
    </row>
    <row r="60" spans="1:21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Q60" s="2"/>
      <c r="R60" s="2"/>
      <c r="S60" s="2"/>
      <c r="T60" s="2"/>
      <c r="U60" s="2"/>
    </row>
    <row r="61" spans="17:21" ht="12.75">
      <c r="Q61" s="2"/>
      <c r="R61" s="2"/>
      <c r="S61" s="2"/>
      <c r="T61" s="2"/>
      <c r="U61" s="2"/>
    </row>
    <row r="62" spans="17:21" ht="12.75">
      <c r="Q62" s="2"/>
      <c r="R62" s="2"/>
      <c r="S62" s="2"/>
      <c r="T62" s="2"/>
      <c r="U62" s="2"/>
    </row>
    <row r="63" spans="17:21" ht="12.75">
      <c r="Q63" s="2"/>
      <c r="R63" s="2"/>
      <c r="S63" s="2"/>
      <c r="T63" s="2"/>
      <c r="U63" s="2"/>
    </row>
    <row r="64" spans="17:21" ht="12.75">
      <c r="Q64" s="2"/>
      <c r="R64" s="2"/>
      <c r="S64" s="2"/>
      <c r="T64" s="2"/>
      <c r="U64" s="2"/>
    </row>
    <row r="65" spans="17:21" ht="12.75">
      <c r="Q65" s="2"/>
      <c r="R65" s="2"/>
      <c r="S65" s="2"/>
      <c r="T65" s="2"/>
      <c r="U65" s="2"/>
    </row>
    <row r="72" spans="15:16" ht="12.75">
      <c r="O72" s="10"/>
      <c r="P72" s="10"/>
    </row>
    <row r="73" spans="15:16" ht="12.75">
      <c r="O73" s="70"/>
      <c r="P73" s="70"/>
    </row>
    <row r="74" spans="15:16" ht="12.75">
      <c r="O74" s="71"/>
      <c r="P74" s="71"/>
    </row>
    <row r="75" spans="15:16" ht="12.75">
      <c r="O75" s="71"/>
      <c r="P75" s="71"/>
    </row>
    <row r="76" spans="15:16" ht="12.75">
      <c r="O76" s="71"/>
      <c r="P76" s="71"/>
    </row>
    <row r="77" spans="15:16" ht="12.75">
      <c r="O77" s="71"/>
      <c r="P77" s="71"/>
    </row>
    <row r="78" spans="15:16" ht="12.75">
      <c r="O78" s="71"/>
      <c r="P78" s="71"/>
    </row>
    <row r="80" spans="15:16" ht="12.75">
      <c r="O80" s="71"/>
      <c r="P80" s="71"/>
    </row>
    <row r="81" spans="15:16" ht="12.75">
      <c r="O81" s="71"/>
      <c r="P81" s="71"/>
    </row>
    <row r="82" spans="15:16" ht="12.75">
      <c r="O82" s="71"/>
      <c r="P82" s="71"/>
    </row>
    <row r="83" spans="15:16" ht="12.75">
      <c r="O83" s="71"/>
      <c r="P83" s="71"/>
    </row>
    <row r="84" spans="15:16" ht="12.75">
      <c r="O84" s="71"/>
      <c r="P84" s="71"/>
    </row>
    <row r="85" spans="15:16" ht="12.75">
      <c r="O85" s="71"/>
      <c r="P85" s="71"/>
    </row>
    <row r="86" spans="15:16" ht="12.75">
      <c r="O86" s="71"/>
      <c r="P86" s="71"/>
    </row>
    <row r="87" spans="15:16" ht="12.75">
      <c r="O87" s="71"/>
      <c r="P87" s="71"/>
    </row>
    <row r="88" spans="15:16" ht="12.75">
      <c r="O88" s="71"/>
      <c r="P88" s="71"/>
    </row>
    <row r="89" spans="15:16" ht="12.75">
      <c r="O89" s="61"/>
      <c r="P89" s="61"/>
    </row>
    <row r="91" spans="15:16" ht="12.75">
      <c r="O91" s="71"/>
      <c r="P91" s="71"/>
    </row>
    <row r="92" spans="15:16" ht="12.75">
      <c r="O92" s="71"/>
      <c r="P92" s="71"/>
    </row>
    <row r="93" spans="15:16" ht="12.75">
      <c r="O93" s="61"/>
      <c r="P93" s="61"/>
    </row>
    <row r="95" spans="15:16" ht="12.75">
      <c r="O95" s="72"/>
      <c r="P95" s="72"/>
    </row>
    <row r="96" spans="15:16" ht="12.75">
      <c r="O96" s="71"/>
      <c r="P96" s="71"/>
    </row>
    <row r="97" spans="15:16" ht="12.75">
      <c r="O97" s="71"/>
      <c r="P97" s="71"/>
    </row>
    <row r="98" spans="15:16" ht="12.75">
      <c r="O98" s="71"/>
      <c r="P98" s="71"/>
    </row>
    <row r="99" spans="15:16" ht="12.75">
      <c r="O99" s="59"/>
      <c r="P99" s="59"/>
    </row>
    <row r="100" spans="15:16" ht="12.75">
      <c r="O100" s="71"/>
      <c r="P100" s="71"/>
    </row>
    <row r="101" spans="15:16" ht="12.75">
      <c r="O101" s="71"/>
      <c r="P101" s="71"/>
    </row>
    <row r="102" spans="15:16" ht="12.75">
      <c r="O102" s="73"/>
      <c r="P102" s="73"/>
    </row>
    <row r="103" spans="15:16" ht="12.75">
      <c r="O103" s="61"/>
      <c r="P103" s="61"/>
    </row>
    <row r="104" spans="15:16" ht="12.75">
      <c r="O104" s="59"/>
      <c r="P104" s="59"/>
    </row>
    <row r="105" spans="15:16" ht="12.75">
      <c r="O105" s="71"/>
      <c r="P105" s="71"/>
    </row>
    <row r="106" spans="15:16" ht="12.75">
      <c r="O106" s="71"/>
      <c r="P106" s="71"/>
    </row>
    <row r="107" spans="15:16" ht="12.75">
      <c r="O107" s="71"/>
      <c r="P107" s="71"/>
    </row>
    <row r="108" spans="15:16" ht="12.75">
      <c r="O108" s="71"/>
      <c r="P108" s="71"/>
    </row>
    <row r="109" spans="15:16" ht="12.75">
      <c r="O109" s="70"/>
      <c r="P109" s="70"/>
    </row>
    <row r="110" spans="15:16" ht="12.75">
      <c r="O110" s="71"/>
      <c r="P110" s="71"/>
    </row>
    <row r="111" spans="15:16" ht="12.75">
      <c r="O111" s="71"/>
      <c r="P111" s="71"/>
    </row>
    <row r="112" spans="15:16" ht="12.75">
      <c r="O112" s="71"/>
      <c r="P112" s="71"/>
    </row>
    <row r="113" spans="15:16" ht="12.75">
      <c r="O113" s="71"/>
      <c r="P113" s="71"/>
    </row>
    <row r="114" spans="15:16" ht="12.75">
      <c r="O114" s="71"/>
      <c r="P114" s="71"/>
    </row>
    <row r="115" spans="15:16" ht="12.75">
      <c r="O115" s="71"/>
      <c r="P115" s="71"/>
    </row>
    <row r="116" spans="15:16" ht="12.75">
      <c r="O116" s="71"/>
      <c r="P116" s="71"/>
    </row>
    <row r="117" spans="15:16" ht="12.75">
      <c r="O117" s="71"/>
      <c r="P117" s="71"/>
    </row>
    <row r="118" spans="15:16" ht="12.75">
      <c r="O118" s="71"/>
      <c r="P118" s="71"/>
    </row>
    <row r="119" spans="15:16" ht="12.75">
      <c r="O119" s="71"/>
      <c r="P119" s="71"/>
    </row>
    <row r="120" spans="15:16" ht="12.75">
      <c r="O120" s="71"/>
      <c r="P120" s="71"/>
    </row>
    <row r="121" spans="15:16" ht="12.75">
      <c r="O121" s="71"/>
      <c r="P121" s="71"/>
    </row>
    <row r="122" spans="15:16" ht="12.75">
      <c r="O122" s="71"/>
      <c r="P122" s="71"/>
    </row>
    <row r="123" spans="15:16" ht="12.75">
      <c r="O123" s="71"/>
      <c r="P123" s="71"/>
    </row>
    <row r="124" spans="15:16" ht="12.75">
      <c r="O124" s="71"/>
      <c r="P124" s="71"/>
    </row>
    <row r="125" spans="15:16" ht="12.75">
      <c r="O125" s="72"/>
      <c r="P125" s="72"/>
    </row>
    <row r="126" spans="15:16" ht="12.75">
      <c r="O126" s="71"/>
      <c r="P126" s="71"/>
    </row>
    <row r="127" spans="15:16" ht="12.75">
      <c r="O127" s="71"/>
      <c r="P127" s="71"/>
    </row>
    <row r="128" spans="15:16" ht="12.75">
      <c r="O128" s="71"/>
      <c r="P128" s="71"/>
    </row>
    <row r="129" spans="15:16" ht="12.75">
      <c r="O129" s="71"/>
      <c r="P129" s="71"/>
    </row>
    <row r="130" spans="15:16" ht="12.75">
      <c r="O130" s="71"/>
      <c r="P130" s="71"/>
    </row>
    <row r="131" spans="15:16" ht="12.75">
      <c r="O131" s="60"/>
      <c r="P131" s="60"/>
    </row>
    <row r="132" spans="15:16" ht="12.75">
      <c r="O132" s="60"/>
      <c r="P132" s="60"/>
    </row>
    <row r="133" spans="15:16" ht="12.75">
      <c r="O133" s="60"/>
      <c r="P133" s="60"/>
    </row>
    <row r="134" spans="15:16" ht="12.75">
      <c r="O134" s="60"/>
      <c r="P134" s="60"/>
    </row>
    <row r="135" spans="15:16" ht="12.75">
      <c r="O135" s="60"/>
      <c r="P135" s="60"/>
    </row>
    <row r="136" spans="15:16" ht="12.75">
      <c r="O136" s="60"/>
      <c r="P136" s="60"/>
    </row>
    <row r="137" spans="15:16" ht="12.75">
      <c r="O137" s="60"/>
      <c r="P137" s="60"/>
    </row>
    <row r="138" spans="15:16" ht="12.75">
      <c r="O138" s="60"/>
      <c r="P138" s="60"/>
    </row>
    <row r="139" spans="15:16" ht="12.75">
      <c r="O139" s="60"/>
      <c r="P139" s="60"/>
    </row>
    <row r="140" spans="15:16" ht="12.75">
      <c r="O140" s="60"/>
      <c r="P140" s="60"/>
    </row>
    <row r="141" spans="15:16" ht="12.75">
      <c r="O141" s="60"/>
      <c r="P141" s="60"/>
    </row>
    <row r="142" spans="15:16" ht="12.75">
      <c r="O142" s="60"/>
      <c r="P142" s="60"/>
    </row>
    <row r="143" spans="15:16" ht="12.75">
      <c r="O143" s="60"/>
      <c r="P143" s="60"/>
    </row>
    <row r="144" spans="15:16" ht="12.75">
      <c r="O144" s="60"/>
      <c r="P144" s="60"/>
    </row>
  </sheetData>
  <sheetProtection/>
  <mergeCells count="4">
    <mergeCell ref="A1:N1"/>
    <mergeCell ref="A12:N12"/>
    <mergeCell ref="A21:N21"/>
    <mergeCell ref="A25:N2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Alberto Valencia Marín</dc:creator>
  <cp:keywords/>
  <dc:description/>
  <cp:lastModifiedBy>User</cp:lastModifiedBy>
  <cp:lastPrinted>2020-01-07T17:20:52Z</cp:lastPrinted>
  <dcterms:created xsi:type="dcterms:W3CDTF">2004-12-07T01:27:30Z</dcterms:created>
  <dcterms:modified xsi:type="dcterms:W3CDTF">2020-12-02T21:55:36Z</dcterms:modified>
  <cp:category/>
  <cp:version/>
  <cp:contentType/>
  <cp:contentStatus/>
</cp:coreProperties>
</file>